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1. SÍNTESE ESTATISTICA\119. Julho 2023\"/>
    </mc:Choice>
  </mc:AlternateContent>
  <xr:revisionPtr revIDLastSave="0" documentId="13_ncr:1_{6A0E3171-3449-4939-AEC1-3A44FA88B2D0}" xr6:coauthVersionLast="47" xr6:coauthVersionMax="47" xr10:uidLastSave="{00000000-0000-0000-0000-000000000000}"/>
  <bookViews>
    <workbookView xWindow="17172" yWindow="-1116" windowWidth="23256" windowHeight="12456" tabRatio="530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'26'!$A$1:$P$96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'26'!$A$1:$P$96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57" i="88" l="1"/>
  <c r="AW57" i="88" s="1"/>
  <c r="AV35" i="88"/>
  <c r="AV13" i="88"/>
  <c r="AG35" i="88"/>
  <c r="AV57" i="89"/>
  <c r="AW57" i="89"/>
  <c r="AV35" i="89"/>
  <c r="AW35" i="89"/>
  <c r="AV13" i="89"/>
  <c r="AW13" i="89"/>
  <c r="O74" i="70"/>
  <c r="L83" i="70"/>
  <c r="N83" i="70"/>
  <c r="O83" i="70"/>
  <c r="P83" i="70" s="1"/>
  <c r="L84" i="70"/>
  <c r="N84" i="70"/>
  <c r="O84" i="70"/>
  <c r="P84" i="70"/>
  <c r="L85" i="70"/>
  <c r="N85" i="70"/>
  <c r="O85" i="70"/>
  <c r="P85" i="70" s="1"/>
  <c r="L86" i="70"/>
  <c r="N86" i="70"/>
  <c r="O86" i="70"/>
  <c r="P86" i="70"/>
  <c r="L87" i="70"/>
  <c r="N87" i="70"/>
  <c r="O87" i="70"/>
  <c r="P87" i="70" s="1"/>
  <c r="L88" i="70"/>
  <c r="N88" i="70"/>
  <c r="O88" i="70"/>
  <c r="P88" i="70"/>
  <c r="L89" i="70"/>
  <c r="N89" i="70"/>
  <c r="O89" i="70"/>
  <c r="P89" i="70" s="1"/>
  <c r="O90" i="70"/>
  <c r="O91" i="70"/>
  <c r="L92" i="70"/>
  <c r="N92" i="70"/>
  <c r="O92" i="70"/>
  <c r="P92" i="70"/>
  <c r="O93" i="70"/>
  <c r="L94" i="70"/>
  <c r="N94" i="70"/>
  <c r="O94" i="70"/>
  <c r="P94" i="70"/>
  <c r="F75" i="70"/>
  <c r="F76" i="70"/>
  <c r="F77" i="70"/>
  <c r="F78" i="70"/>
  <c r="F79" i="70"/>
  <c r="F80" i="70"/>
  <c r="F81" i="70"/>
  <c r="F82" i="70"/>
  <c r="F83" i="70"/>
  <c r="F84" i="70"/>
  <c r="F85" i="70"/>
  <c r="F86" i="70"/>
  <c r="F87" i="70"/>
  <c r="F88" i="70"/>
  <c r="F89" i="70"/>
  <c r="F92" i="70"/>
  <c r="F94" i="70"/>
  <c r="F95" i="70"/>
  <c r="J57" i="70"/>
  <c r="K57" i="70"/>
  <c r="L57" i="70"/>
  <c r="O57" i="70"/>
  <c r="F58" i="70"/>
  <c r="J58" i="70"/>
  <c r="K58" i="70"/>
  <c r="L58" i="70"/>
  <c r="N58" i="70"/>
  <c r="O58" i="70"/>
  <c r="P58" i="70"/>
  <c r="O19" i="70"/>
  <c r="N17" i="66"/>
  <c r="P17" i="66" s="1"/>
  <c r="O17" i="66"/>
  <c r="N18" i="66"/>
  <c r="O18" i="66"/>
  <c r="P18" i="66" s="1"/>
  <c r="N19" i="66"/>
  <c r="O19" i="66"/>
  <c r="P19" i="66"/>
  <c r="L17" i="66"/>
  <c r="F17" i="66"/>
  <c r="F18" i="66"/>
  <c r="J7" i="47"/>
  <c r="J8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I61" i="81"/>
  <c r="H61" i="81"/>
  <c r="C61" i="81"/>
  <c r="B61" i="81"/>
  <c r="B32" i="36"/>
  <c r="C32" i="36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AV52" i="89"/>
  <c r="AV53" i="89"/>
  <c r="AV54" i="89"/>
  <c r="AV55" i="89"/>
  <c r="AV56" i="89"/>
  <c r="AF65" i="89"/>
  <c r="AV34" i="89"/>
  <c r="AW34" i="89" s="1"/>
  <c r="AV12" i="89"/>
  <c r="O21" i="89"/>
  <c r="AV34" i="88"/>
  <c r="AV12" i="88"/>
  <c r="AV56" i="88"/>
  <c r="O65" i="88"/>
  <c r="N17" i="70"/>
  <c r="O17" i="70"/>
  <c r="N18" i="70"/>
  <c r="O18" i="70"/>
  <c r="N20" i="70"/>
  <c r="O20" i="70"/>
  <c r="L17" i="70"/>
  <c r="L18" i="70"/>
  <c r="L20" i="70"/>
  <c r="L21" i="70"/>
  <c r="L22" i="70"/>
  <c r="L23" i="70"/>
  <c r="F17" i="70"/>
  <c r="F18" i="70"/>
  <c r="F20" i="70"/>
  <c r="F21" i="70"/>
  <c r="F22" i="70"/>
  <c r="F23" i="70"/>
  <c r="N66" i="66"/>
  <c r="O66" i="66"/>
  <c r="L66" i="66"/>
  <c r="F66" i="66"/>
  <c r="F67" i="66"/>
  <c r="J39" i="81"/>
  <c r="J40" i="81"/>
  <c r="J41" i="81"/>
  <c r="J42" i="81"/>
  <c r="J43" i="81"/>
  <c r="J44" i="81"/>
  <c r="J45" i="81"/>
  <c r="J46" i="81"/>
  <c r="J47" i="81"/>
  <c r="J48" i="81"/>
  <c r="J49" i="81"/>
  <c r="J50" i="81"/>
  <c r="J51" i="81"/>
  <c r="J52" i="81"/>
  <c r="J53" i="81"/>
  <c r="J54" i="81"/>
  <c r="J55" i="81"/>
  <c r="J56" i="81"/>
  <c r="J57" i="81"/>
  <c r="J58" i="81"/>
  <c r="J59" i="81"/>
  <c r="J60" i="81"/>
  <c r="J7" i="86"/>
  <c r="J8" i="86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30" i="86"/>
  <c r="J31" i="86"/>
  <c r="B32" i="3"/>
  <c r="C32" i="3"/>
  <c r="H32" i="3"/>
  <c r="I32" i="3"/>
  <c r="I83" i="66"/>
  <c r="H83" i="66"/>
  <c r="C83" i="66"/>
  <c r="B83" i="66"/>
  <c r="AS29" i="89"/>
  <c r="AT29" i="89"/>
  <c r="AU29" i="89"/>
  <c r="AV29" i="89"/>
  <c r="AS30" i="89"/>
  <c r="AT30" i="89"/>
  <c r="AU30" i="89"/>
  <c r="AV30" i="89"/>
  <c r="AS31" i="89"/>
  <c r="AT31" i="89"/>
  <c r="AU31" i="89"/>
  <c r="AV31" i="89"/>
  <c r="AS32" i="89"/>
  <c r="AT32" i="89"/>
  <c r="AU32" i="89"/>
  <c r="AV32" i="89"/>
  <c r="AS33" i="89"/>
  <c r="AT33" i="89"/>
  <c r="AU33" i="89"/>
  <c r="AV33" i="89"/>
  <c r="AS34" i="89"/>
  <c r="AT34" i="89"/>
  <c r="AU34" i="89"/>
  <c r="AS35" i="89"/>
  <c r="AT35" i="89"/>
  <c r="AU35" i="89"/>
  <c r="AS36" i="89"/>
  <c r="AT36" i="89"/>
  <c r="AU36" i="89"/>
  <c r="AS37" i="89"/>
  <c r="AT37" i="89"/>
  <c r="AU37" i="89"/>
  <c r="AS38" i="89"/>
  <c r="AT38" i="89"/>
  <c r="AU38" i="89"/>
  <c r="AS39" i="89"/>
  <c r="AT39" i="89"/>
  <c r="AU39" i="89"/>
  <c r="AV39" i="89"/>
  <c r="AS40" i="89"/>
  <c r="AT40" i="89"/>
  <c r="AU40" i="89"/>
  <c r="AV40" i="89"/>
  <c r="AV11" i="89"/>
  <c r="AV55" i="88"/>
  <c r="AV33" i="88"/>
  <c r="AV11" i="88"/>
  <c r="N72" i="70"/>
  <c r="O72" i="70"/>
  <c r="N82" i="70"/>
  <c r="O82" i="70"/>
  <c r="I95" i="70"/>
  <c r="H95" i="70"/>
  <c r="C95" i="70"/>
  <c r="B95" i="70"/>
  <c r="L72" i="70"/>
  <c r="L73" i="70"/>
  <c r="L75" i="70"/>
  <c r="L76" i="70"/>
  <c r="L77" i="70"/>
  <c r="L78" i="70"/>
  <c r="L79" i="70"/>
  <c r="L80" i="70"/>
  <c r="L81" i="70"/>
  <c r="L82" i="70"/>
  <c r="F72" i="70"/>
  <c r="F73" i="70"/>
  <c r="N15" i="70"/>
  <c r="O15" i="70"/>
  <c r="N16" i="70"/>
  <c r="O16" i="70"/>
  <c r="L15" i="70"/>
  <c r="L16" i="70"/>
  <c r="F15" i="70"/>
  <c r="F16" i="70"/>
  <c r="N14" i="66"/>
  <c r="P14" i="66" s="1"/>
  <c r="O14" i="66"/>
  <c r="L14" i="66"/>
  <c r="F14" i="66"/>
  <c r="C61" i="36"/>
  <c r="B61" i="36"/>
  <c r="P17" i="70" l="1"/>
  <c r="P20" i="70"/>
  <c r="P18" i="70"/>
  <c r="P66" i="66"/>
  <c r="AW33" i="89"/>
  <c r="P72" i="70"/>
  <c r="P82" i="70"/>
  <c r="P16" i="70"/>
  <c r="P15" i="70"/>
  <c r="N82" i="86"/>
  <c r="O82" i="86"/>
  <c r="P82" i="86" s="1"/>
  <c r="N87" i="86"/>
  <c r="O87" i="86"/>
  <c r="N88" i="86"/>
  <c r="O88" i="86"/>
  <c r="P88" i="86" s="1"/>
  <c r="N89" i="86"/>
  <c r="O89" i="86"/>
  <c r="N90" i="86"/>
  <c r="O90" i="86"/>
  <c r="N91" i="86"/>
  <c r="O91" i="86"/>
  <c r="N92" i="86"/>
  <c r="O92" i="86"/>
  <c r="N93" i="86"/>
  <c r="O93" i="86"/>
  <c r="N94" i="86"/>
  <c r="O94" i="86"/>
  <c r="L87" i="86"/>
  <c r="L88" i="86"/>
  <c r="L89" i="86"/>
  <c r="L90" i="86"/>
  <c r="L91" i="86"/>
  <c r="L92" i="86"/>
  <c r="L93" i="86"/>
  <c r="L94" i="86"/>
  <c r="F87" i="86"/>
  <c r="F88" i="86"/>
  <c r="F89" i="86"/>
  <c r="F90" i="86"/>
  <c r="F91" i="86"/>
  <c r="F92" i="86"/>
  <c r="F93" i="86"/>
  <c r="F94" i="86"/>
  <c r="AV10" i="89"/>
  <c r="AV54" i="88"/>
  <c r="AV32" i="88"/>
  <c r="AV10" i="88"/>
  <c r="N71" i="70"/>
  <c r="O71" i="70"/>
  <c r="N73" i="70"/>
  <c r="O73" i="70"/>
  <c r="N75" i="70"/>
  <c r="O75" i="70"/>
  <c r="N76" i="70"/>
  <c r="O76" i="70"/>
  <c r="N77" i="70"/>
  <c r="O77" i="70"/>
  <c r="N78" i="70"/>
  <c r="O78" i="70"/>
  <c r="N79" i="70"/>
  <c r="O79" i="70"/>
  <c r="N80" i="70"/>
  <c r="O80" i="70"/>
  <c r="N81" i="70"/>
  <c r="O81" i="70"/>
  <c r="F71" i="70"/>
  <c r="N21" i="70"/>
  <c r="O21" i="70"/>
  <c r="N22" i="70"/>
  <c r="O22" i="70"/>
  <c r="N23" i="70"/>
  <c r="O23" i="70"/>
  <c r="N24" i="70"/>
  <c r="O24" i="70"/>
  <c r="N25" i="70"/>
  <c r="O25" i="70"/>
  <c r="N26" i="70"/>
  <c r="O26" i="70"/>
  <c r="N27" i="70"/>
  <c r="O27" i="70"/>
  <c r="N28" i="70"/>
  <c r="O28" i="70"/>
  <c r="N29" i="70"/>
  <c r="O29" i="70"/>
  <c r="N30" i="70"/>
  <c r="O30" i="70"/>
  <c r="N31" i="70"/>
  <c r="O31" i="70"/>
  <c r="L24" i="70"/>
  <c r="L25" i="70"/>
  <c r="L26" i="70"/>
  <c r="L27" i="70"/>
  <c r="L28" i="70"/>
  <c r="L29" i="70"/>
  <c r="L30" i="70"/>
  <c r="L31" i="70"/>
  <c r="F24" i="70"/>
  <c r="F25" i="70"/>
  <c r="F26" i="70"/>
  <c r="F27" i="70"/>
  <c r="F28" i="70"/>
  <c r="F29" i="70"/>
  <c r="F30" i="70"/>
  <c r="F31" i="70"/>
  <c r="N65" i="66"/>
  <c r="O65" i="66"/>
  <c r="L65" i="66"/>
  <c r="F65" i="66"/>
  <c r="N11" i="66"/>
  <c r="O11" i="66"/>
  <c r="L11" i="66"/>
  <c r="F11" i="66"/>
  <c r="F60" i="36"/>
  <c r="N79" i="86"/>
  <c r="O79" i="86"/>
  <c r="N80" i="86"/>
  <c r="O80" i="86"/>
  <c r="N81" i="86"/>
  <c r="O81" i="86"/>
  <c r="N83" i="86"/>
  <c r="O83" i="86"/>
  <c r="N84" i="86"/>
  <c r="O84" i="86"/>
  <c r="N85" i="86"/>
  <c r="O85" i="86"/>
  <c r="N86" i="86"/>
  <c r="O86" i="86"/>
  <c r="L78" i="86"/>
  <c r="L79" i="86"/>
  <c r="L80" i="86"/>
  <c r="L81" i="86"/>
  <c r="L82" i="86"/>
  <c r="L83" i="86"/>
  <c r="L84" i="86"/>
  <c r="L85" i="86"/>
  <c r="L86" i="86"/>
  <c r="F79" i="86"/>
  <c r="F80" i="86"/>
  <c r="F81" i="86"/>
  <c r="F82" i="86"/>
  <c r="F83" i="86"/>
  <c r="F84" i="86"/>
  <c r="F85" i="86"/>
  <c r="F86" i="86"/>
  <c r="N30" i="86"/>
  <c r="O30" i="86"/>
  <c r="L30" i="86"/>
  <c r="F30" i="86"/>
  <c r="Q14" i="72"/>
  <c r="R14" i="72"/>
  <c r="O14" i="72"/>
  <c r="I14" i="72"/>
  <c r="B6" i="48"/>
  <c r="O64" i="89"/>
  <c r="AF64" i="89"/>
  <c r="AV9" i="89"/>
  <c r="O20" i="89"/>
  <c r="AV66" i="88"/>
  <c r="AV9" i="88"/>
  <c r="O64" i="88"/>
  <c r="O45" i="88"/>
  <c r="O44" i="88"/>
  <c r="O43" i="88"/>
  <c r="AF45" i="88"/>
  <c r="AF44" i="88"/>
  <c r="AF43" i="88"/>
  <c r="L92" i="83"/>
  <c r="N92" i="83"/>
  <c r="O92" i="83"/>
  <c r="F92" i="83"/>
  <c r="N53" i="70"/>
  <c r="O53" i="70"/>
  <c r="N54" i="70"/>
  <c r="O54" i="70"/>
  <c r="L53" i="70"/>
  <c r="L54" i="70"/>
  <c r="L55" i="70"/>
  <c r="F53" i="70"/>
  <c r="F54" i="70"/>
  <c r="N78" i="66"/>
  <c r="O78" i="66"/>
  <c r="N79" i="66"/>
  <c r="O79" i="66"/>
  <c r="L78" i="66"/>
  <c r="L79" i="66"/>
  <c r="F78" i="66"/>
  <c r="F79" i="66"/>
  <c r="I32" i="48"/>
  <c r="H32" i="48"/>
  <c r="B32" i="48"/>
  <c r="C32" i="48"/>
  <c r="N89" i="47"/>
  <c r="O89" i="47"/>
  <c r="N90" i="47"/>
  <c r="O90" i="47"/>
  <c r="N91" i="47"/>
  <c r="O91" i="47"/>
  <c r="N92" i="47"/>
  <c r="O92" i="47"/>
  <c r="N93" i="47"/>
  <c r="O93" i="47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AV43" i="88" l="1"/>
  <c r="P90" i="47"/>
  <c r="P94" i="86"/>
  <c r="P79" i="86"/>
  <c r="P75" i="70"/>
  <c r="P91" i="86"/>
  <c r="P87" i="86"/>
  <c r="P93" i="86"/>
  <c r="P28" i="70"/>
  <c r="P24" i="70"/>
  <c r="P30" i="86"/>
  <c r="P71" i="70"/>
  <c r="P81" i="70"/>
  <c r="P77" i="70"/>
  <c r="P30" i="70"/>
  <c r="P93" i="47"/>
  <c r="P89" i="47"/>
  <c r="P92" i="47"/>
  <c r="P92" i="86"/>
  <c r="P90" i="86"/>
  <c r="P89" i="86"/>
  <c r="P31" i="70"/>
  <c r="P78" i="70"/>
  <c r="P25" i="70"/>
  <c r="P21" i="70"/>
  <c r="P22" i="70"/>
  <c r="P80" i="70"/>
  <c r="P79" i="70"/>
  <c r="P76" i="70"/>
  <c r="P73" i="70"/>
  <c r="P29" i="70"/>
  <c r="P27" i="70"/>
  <c r="P23" i="70"/>
  <c r="P26" i="70"/>
  <c r="P65" i="66"/>
  <c r="P79" i="66"/>
  <c r="P11" i="66"/>
  <c r="P92" i="83"/>
  <c r="S14" i="72"/>
  <c r="AV64" i="89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W10" i="89" s="1"/>
  <c r="AT11" i="89"/>
  <c r="AU11" i="89"/>
  <c r="AW11" i="89" s="1"/>
  <c r="AT12" i="89"/>
  <c r="AU12" i="89"/>
  <c r="AW12" i="89" s="1"/>
  <c r="AT13" i="89"/>
  <c r="AU13" i="89"/>
  <c r="AT14" i="89"/>
  <c r="AU14" i="89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41" i="89"/>
  <c r="AV45" i="89"/>
  <c r="AW31" i="89"/>
  <c r="AW32" i="89"/>
  <c r="AT41" i="89"/>
  <c r="AT42" i="89"/>
  <c r="AT43" i="89"/>
  <c r="AT51" i="89"/>
  <c r="AU51" i="89"/>
  <c r="AV51" i="89"/>
  <c r="AT52" i="89"/>
  <c r="AU52" i="89"/>
  <c r="AT53" i="89"/>
  <c r="AU53" i="89"/>
  <c r="AW53" i="89" s="1"/>
  <c r="AT54" i="89"/>
  <c r="AU54" i="89"/>
  <c r="AW54" i="89" s="1"/>
  <c r="AT55" i="89"/>
  <c r="AU55" i="89"/>
  <c r="AW55" i="89" s="1"/>
  <c r="AT56" i="89"/>
  <c r="AU56" i="89"/>
  <c r="AW56" i="89" s="1"/>
  <c r="AT57" i="89"/>
  <c r="AU57" i="89"/>
  <c r="AT58" i="89"/>
  <c r="AU58" i="89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AT42" i="88" s="1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M20" i="88"/>
  <c r="M21" i="88"/>
  <c r="M22" i="88"/>
  <c r="M23" i="88"/>
  <c r="AT23" i="88"/>
  <c r="AT7" i="88"/>
  <c r="AU7" i="88"/>
  <c r="AT8" i="88"/>
  <c r="AU8" i="88"/>
  <c r="AT9" i="88"/>
  <c r="AU9" i="88"/>
  <c r="AW9" i="88" s="1"/>
  <c r="AT10" i="88"/>
  <c r="AU10" i="88"/>
  <c r="AW10" i="88" s="1"/>
  <c r="AT11" i="88"/>
  <c r="AU11" i="88"/>
  <c r="AW11" i="88" s="1"/>
  <c r="AT12" i="88"/>
  <c r="AU12" i="88"/>
  <c r="AW12" i="88" s="1"/>
  <c r="AT13" i="88"/>
  <c r="AU13" i="88"/>
  <c r="AW13" i="88" s="1"/>
  <c r="AT14" i="88"/>
  <c r="AU14" i="88"/>
  <c r="AT15" i="88"/>
  <c r="AU15" i="88"/>
  <c r="AT16" i="88"/>
  <c r="AU16" i="88"/>
  <c r="AT17" i="88"/>
  <c r="AU17" i="88"/>
  <c r="AT18" i="88"/>
  <c r="AU18" i="88"/>
  <c r="AD20" i="88"/>
  <c r="AT20" i="88" s="1"/>
  <c r="AD21" i="88"/>
  <c r="AT21" i="88" s="1"/>
  <c r="AD22" i="88"/>
  <c r="AD23" i="88"/>
  <c r="AD42" i="88"/>
  <c r="AE42" i="88"/>
  <c r="AD43" i="88"/>
  <c r="AT43" i="88" s="1"/>
  <c r="AE43" i="88"/>
  <c r="AD44" i="88"/>
  <c r="AT44" i="88" s="1"/>
  <c r="AE44" i="88"/>
  <c r="AD45" i="88"/>
  <c r="AE45" i="88"/>
  <c r="AD64" i="88"/>
  <c r="AD65" i="88"/>
  <c r="AT65" i="88" s="1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J27" i="90"/>
  <c r="I27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AT64" i="88" l="1"/>
  <c r="AT22" i="88"/>
  <c r="Q39" i="90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46" i="90"/>
  <c r="M7" i="90"/>
  <c r="O10" i="90"/>
  <c r="P13" i="90"/>
  <c r="M27" i="90"/>
  <c r="O30" i="90"/>
  <c r="P33" i="90"/>
  <c r="F46" i="90"/>
  <c r="M47" i="90"/>
  <c r="O50" i="90"/>
  <c r="P53" i="90"/>
  <c r="D20" i="90"/>
  <c r="F13" i="90" s="1"/>
  <c r="P30" i="90"/>
  <c r="P50" i="90"/>
  <c r="O13" i="90"/>
  <c r="O27" i="90"/>
  <c r="D40" i="90"/>
  <c r="D60" i="90"/>
  <c r="G10" i="90"/>
  <c r="G30" i="90"/>
  <c r="G50" i="90"/>
  <c r="E45" i="90"/>
  <c r="V11" i="87"/>
  <c r="AF67" i="89"/>
  <c r="AG52" i="88"/>
  <c r="AG53" i="88"/>
  <c r="AG54" i="88"/>
  <c r="AG55" i="88"/>
  <c r="AG56" i="88"/>
  <c r="AG57" i="88"/>
  <c r="AG58" i="88"/>
  <c r="AG59" i="88"/>
  <c r="AG60" i="88"/>
  <c r="AG61" i="88"/>
  <c r="AG62" i="88"/>
  <c r="AG51" i="88"/>
  <c r="AG30" i="88"/>
  <c r="AG31" i="88"/>
  <c r="AG32" i="88"/>
  <c r="AG33" i="88"/>
  <c r="AG34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29" i="90" l="1"/>
  <c r="E38" i="90"/>
  <c r="E34" i="90"/>
  <c r="E31" i="90"/>
  <c r="Q30" i="90"/>
  <c r="L37" i="90"/>
  <c r="L34" i="90"/>
  <c r="L31" i="90"/>
  <c r="L28" i="90"/>
  <c r="L38" i="90"/>
  <c r="L27" i="90"/>
  <c r="E35" i="90"/>
  <c r="E27" i="90"/>
  <c r="E36" i="90"/>
  <c r="E33" i="90"/>
  <c r="E59" i="90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L40" i="90" l="1"/>
  <c r="E60" i="90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AF66" i="89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N60" i="70"/>
  <c r="O60" i="70"/>
  <c r="L59" i="70"/>
  <c r="F59" i="70"/>
  <c r="B32" i="81"/>
  <c r="C32" i="81"/>
  <c r="H32" i="81"/>
  <c r="I32" i="81"/>
  <c r="B61" i="3"/>
  <c r="C61" i="3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B32" i="70"/>
  <c r="C32" i="70"/>
  <c r="H32" i="70"/>
  <c r="I32" i="70"/>
  <c r="B32" i="66"/>
  <c r="C32" i="66"/>
  <c r="N58" i="47"/>
  <c r="O58" i="47"/>
  <c r="P58" i="47" s="1"/>
  <c r="L58" i="47"/>
  <c r="F58" i="47"/>
  <c r="L32" i="70" l="1"/>
  <c r="N32" i="70"/>
  <c r="O32" i="70"/>
  <c r="P28" i="66"/>
  <c r="F95" i="47"/>
  <c r="AW62" i="89"/>
  <c r="AW61" i="89"/>
  <c r="AV45" i="88"/>
  <c r="P29" i="66"/>
  <c r="AV42" i="88"/>
  <c r="P75" i="66"/>
  <c r="P74" i="66"/>
  <c r="P25" i="66"/>
  <c r="P73" i="66"/>
  <c r="P60" i="70"/>
  <c r="P27" i="66"/>
  <c r="P26" i="66"/>
  <c r="P59" i="70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9" i="70"/>
  <c r="N55" i="70"/>
  <c r="O55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32" i="70" l="1"/>
  <c r="P91" i="68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94" i="68"/>
  <c r="P93" i="68"/>
  <c r="P72" i="66"/>
  <c r="P51" i="66"/>
  <c r="P53" i="48"/>
  <c r="P55" i="36"/>
  <c r="P53" i="81"/>
  <c r="P57" i="83"/>
  <c r="P24" i="66"/>
  <c r="P23" i="66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G67" i="89" s="1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G65" i="89" s="1"/>
  <c r="AC65" i="89"/>
  <c r="AB65" i="89"/>
  <c r="AA65" i="89"/>
  <c r="Z65" i="89"/>
  <c r="Y65" i="89"/>
  <c r="X65" i="89"/>
  <c r="W65" i="89"/>
  <c r="V65" i="89"/>
  <c r="U65" i="89"/>
  <c r="T65" i="89"/>
  <c r="S65" i="89"/>
  <c r="O65" i="89"/>
  <c r="AV65" i="89" s="1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R29" i="89"/>
  <c r="AQ29" i="89"/>
  <c r="AP29" i="89"/>
  <c r="AO29" i="89"/>
  <c r="AN29" i="89"/>
  <c r="AM29" i="89"/>
  <c r="AL29" i="89"/>
  <c r="AK29" i="89"/>
  <c r="AJ29" i="89"/>
  <c r="AI29" i="89"/>
  <c r="AG29" i="89"/>
  <c r="P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V21" i="89" s="1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P21" i="89" s="1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V65" i="88" s="1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P65" i="88" s="1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AV21" i="88" s="1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W21" i="89" l="1"/>
  <c r="AV43" i="89"/>
  <c r="AW43" i="89" s="1"/>
  <c r="AV42" i="89"/>
  <c r="AW42" i="89" s="1"/>
  <c r="AV20" i="88"/>
  <c r="AU64" i="89"/>
  <c r="AW64" i="89" s="1"/>
  <c r="AU67" i="89"/>
  <c r="AU23" i="88"/>
  <c r="AU65" i="89"/>
  <c r="AW65" i="89" s="1"/>
  <c r="P66" i="89"/>
  <c r="AU66" i="89"/>
  <c r="AU20" i="89"/>
  <c r="AW20" i="89" s="1"/>
  <c r="AU21" i="89"/>
  <c r="AU22" i="89"/>
  <c r="AU21" i="88"/>
  <c r="AW21" i="88" s="1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AW65" i="88" s="1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AW43" i="88" s="1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B61" i="86"/>
  <c r="C61" i="86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L16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75" i="83"/>
  <c r="P88" i="68"/>
  <c r="P84" i="68"/>
  <c r="P70" i="66"/>
  <c r="P21" i="66"/>
  <c r="P87" i="68"/>
  <c r="P89" i="68"/>
  <c r="P85" i="68"/>
  <c r="P71" i="66"/>
  <c r="P60" i="48"/>
  <c r="P31" i="48"/>
  <c r="P84" i="86"/>
  <c r="P54" i="3"/>
  <c r="P85" i="86"/>
  <c r="P52" i="3"/>
  <c r="P90" i="68"/>
  <c r="P86" i="68"/>
  <c r="P69" i="66"/>
  <c r="P68" i="66"/>
  <c r="P16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2" i="66"/>
  <c r="N9" i="66"/>
  <c r="O9" i="66"/>
  <c r="N10" i="66"/>
  <c r="O10" i="66"/>
  <c r="N12" i="66"/>
  <c r="O12" i="66"/>
  <c r="N13" i="66"/>
  <c r="O13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F31" i="86"/>
  <c r="E31" i="86"/>
  <c r="D31" i="86"/>
  <c r="K30" i="86"/>
  <c r="E30" i="86"/>
  <c r="D30" i="86"/>
  <c r="O29" i="86"/>
  <c r="N29" i="86"/>
  <c r="L29" i="86"/>
  <c r="K29" i="86"/>
  <c r="F29" i="86"/>
  <c r="E29" i="86"/>
  <c r="D29" i="86"/>
  <c r="O28" i="86"/>
  <c r="N28" i="86"/>
  <c r="L28" i="86"/>
  <c r="K28" i="86"/>
  <c r="F28" i="86"/>
  <c r="E28" i="86"/>
  <c r="D28" i="86"/>
  <c r="O27" i="86"/>
  <c r="N27" i="86"/>
  <c r="L27" i="86"/>
  <c r="K27" i="86"/>
  <c r="F27" i="86"/>
  <c r="E27" i="86"/>
  <c r="D27" i="86"/>
  <c r="O26" i="86"/>
  <c r="N26" i="86"/>
  <c r="L26" i="86"/>
  <c r="K26" i="86"/>
  <c r="F26" i="86"/>
  <c r="E26" i="86"/>
  <c r="D26" i="86"/>
  <c r="O25" i="86"/>
  <c r="N25" i="86"/>
  <c r="L25" i="86"/>
  <c r="K25" i="86"/>
  <c r="F25" i="86"/>
  <c r="E25" i="86"/>
  <c r="D25" i="86"/>
  <c r="O24" i="86"/>
  <c r="N24" i="86"/>
  <c r="L24" i="86"/>
  <c r="K24" i="86"/>
  <c r="F24" i="86"/>
  <c r="E24" i="86"/>
  <c r="D24" i="86"/>
  <c r="O23" i="86"/>
  <c r="N23" i="86"/>
  <c r="L23" i="86"/>
  <c r="K23" i="86"/>
  <c r="F23" i="86"/>
  <c r="E23" i="86"/>
  <c r="D23" i="86"/>
  <c r="O22" i="86"/>
  <c r="N22" i="86"/>
  <c r="L22" i="86"/>
  <c r="K22" i="86"/>
  <c r="F22" i="86"/>
  <c r="E22" i="86"/>
  <c r="D22" i="86"/>
  <c r="O21" i="86"/>
  <c r="N21" i="86"/>
  <c r="L21" i="86"/>
  <c r="K21" i="86"/>
  <c r="F21" i="86"/>
  <c r="E21" i="86"/>
  <c r="D21" i="86"/>
  <c r="O20" i="86"/>
  <c r="N20" i="86"/>
  <c r="L20" i="86"/>
  <c r="K20" i="86"/>
  <c r="F20" i="86"/>
  <c r="E20" i="86"/>
  <c r="D20" i="86"/>
  <c r="O19" i="86"/>
  <c r="N19" i="86"/>
  <c r="L19" i="86"/>
  <c r="K19" i="86"/>
  <c r="F19" i="86"/>
  <c r="E19" i="86"/>
  <c r="D19" i="86"/>
  <c r="O18" i="86"/>
  <c r="N18" i="86"/>
  <c r="L18" i="86"/>
  <c r="K18" i="86"/>
  <c r="F18" i="86"/>
  <c r="E18" i="86"/>
  <c r="D18" i="86"/>
  <c r="O17" i="86"/>
  <c r="N17" i="86"/>
  <c r="L17" i="86"/>
  <c r="K17" i="86"/>
  <c r="F17" i="86"/>
  <c r="E17" i="86"/>
  <c r="D17" i="86"/>
  <c r="O16" i="86"/>
  <c r="N16" i="86"/>
  <c r="L16" i="86"/>
  <c r="K16" i="86"/>
  <c r="F16" i="86"/>
  <c r="E16" i="86"/>
  <c r="D16" i="86"/>
  <c r="O15" i="86"/>
  <c r="N15" i="86"/>
  <c r="L15" i="86"/>
  <c r="K15" i="86"/>
  <c r="F15" i="86"/>
  <c r="E15" i="86"/>
  <c r="D15" i="86"/>
  <c r="O14" i="86"/>
  <c r="N14" i="86"/>
  <c r="L14" i="86"/>
  <c r="K14" i="86"/>
  <c r="F14" i="86"/>
  <c r="E14" i="86"/>
  <c r="D14" i="86"/>
  <c r="O13" i="86"/>
  <c r="N13" i="86"/>
  <c r="L13" i="86"/>
  <c r="K13" i="86"/>
  <c r="F13" i="86"/>
  <c r="E13" i="86"/>
  <c r="D13" i="86"/>
  <c r="O12" i="86"/>
  <c r="N12" i="86"/>
  <c r="L12" i="86"/>
  <c r="K12" i="86"/>
  <c r="F12" i="86"/>
  <c r="E12" i="86"/>
  <c r="D12" i="86"/>
  <c r="O11" i="86"/>
  <c r="N11" i="86"/>
  <c r="L11" i="86"/>
  <c r="K11" i="86"/>
  <c r="F11" i="86"/>
  <c r="E11" i="86"/>
  <c r="D11" i="86"/>
  <c r="O10" i="86"/>
  <c r="N10" i="86"/>
  <c r="L10" i="86"/>
  <c r="K10" i="86"/>
  <c r="F10" i="86"/>
  <c r="E10" i="86"/>
  <c r="D10" i="86"/>
  <c r="O9" i="86"/>
  <c r="N9" i="86"/>
  <c r="L9" i="86"/>
  <c r="K9" i="86"/>
  <c r="F9" i="86"/>
  <c r="E9" i="86"/>
  <c r="D9" i="86"/>
  <c r="O8" i="86"/>
  <c r="N8" i="86"/>
  <c r="L8" i="86"/>
  <c r="K8" i="86"/>
  <c r="F8" i="86"/>
  <c r="E8" i="86"/>
  <c r="D8" i="86"/>
  <c r="O7" i="86"/>
  <c r="N7" i="86"/>
  <c r="L7" i="86"/>
  <c r="K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L95" i="86" l="1"/>
  <c r="H15" i="85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K61" i="81"/>
  <c r="J61" i="81"/>
  <c r="D61" i="81"/>
  <c r="O60" i="81"/>
  <c r="N60" i="81"/>
  <c r="L60" i="81"/>
  <c r="K60" i="81"/>
  <c r="F60" i="81"/>
  <c r="E60" i="81"/>
  <c r="D60" i="81"/>
  <c r="O59" i="81"/>
  <c r="N59" i="81"/>
  <c r="L59" i="81"/>
  <c r="K59" i="81"/>
  <c r="F59" i="81"/>
  <c r="E59" i="81"/>
  <c r="D59" i="81"/>
  <c r="O58" i="81"/>
  <c r="N58" i="81"/>
  <c r="L58" i="81"/>
  <c r="K58" i="81"/>
  <c r="F58" i="81"/>
  <c r="E58" i="81"/>
  <c r="D58" i="81"/>
  <c r="K57" i="81"/>
  <c r="E57" i="81"/>
  <c r="D57" i="81"/>
  <c r="K56" i="81"/>
  <c r="E56" i="81"/>
  <c r="D56" i="81"/>
  <c r="K55" i="81"/>
  <c r="E55" i="81"/>
  <c r="D55" i="81"/>
  <c r="K54" i="81"/>
  <c r="E54" i="81"/>
  <c r="D54" i="81"/>
  <c r="K53" i="81"/>
  <c r="E53" i="81"/>
  <c r="D53" i="81"/>
  <c r="O52" i="81"/>
  <c r="N52" i="81"/>
  <c r="L52" i="81"/>
  <c r="K52" i="81"/>
  <c r="F52" i="81"/>
  <c r="E52" i="81"/>
  <c r="D52" i="81"/>
  <c r="O51" i="81"/>
  <c r="N51" i="81"/>
  <c r="L51" i="81"/>
  <c r="K51" i="81"/>
  <c r="F51" i="81"/>
  <c r="E51" i="81"/>
  <c r="D51" i="81"/>
  <c r="O50" i="81"/>
  <c r="N50" i="81"/>
  <c r="L50" i="81"/>
  <c r="K50" i="81"/>
  <c r="F50" i="81"/>
  <c r="E50" i="81"/>
  <c r="D50" i="81"/>
  <c r="O49" i="81"/>
  <c r="N49" i="81"/>
  <c r="L49" i="81"/>
  <c r="K49" i="81"/>
  <c r="F49" i="81"/>
  <c r="E49" i="81"/>
  <c r="D49" i="81"/>
  <c r="O48" i="81"/>
  <c r="N48" i="81"/>
  <c r="L48" i="81"/>
  <c r="K48" i="81"/>
  <c r="F48" i="81"/>
  <c r="E48" i="81"/>
  <c r="D48" i="81"/>
  <c r="O47" i="81"/>
  <c r="N47" i="81"/>
  <c r="L47" i="81"/>
  <c r="K47" i="81"/>
  <c r="F47" i="81"/>
  <c r="E47" i="81"/>
  <c r="D47" i="81"/>
  <c r="O46" i="81"/>
  <c r="N46" i="81"/>
  <c r="L46" i="81"/>
  <c r="K46" i="81"/>
  <c r="F46" i="81"/>
  <c r="E46" i="81"/>
  <c r="D46" i="81"/>
  <c r="O45" i="81"/>
  <c r="N45" i="81"/>
  <c r="L45" i="81"/>
  <c r="K45" i="81"/>
  <c r="F45" i="81"/>
  <c r="E45" i="81"/>
  <c r="D45" i="81"/>
  <c r="O44" i="81"/>
  <c r="N44" i="81"/>
  <c r="L44" i="81"/>
  <c r="K44" i="81"/>
  <c r="F44" i="81"/>
  <c r="E44" i="81"/>
  <c r="D44" i="81"/>
  <c r="O43" i="81"/>
  <c r="N43" i="81"/>
  <c r="L43" i="81"/>
  <c r="K43" i="81"/>
  <c r="F43" i="81"/>
  <c r="E43" i="81"/>
  <c r="D43" i="81"/>
  <c r="O42" i="81"/>
  <c r="N42" i="81"/>
  <c r="L42" i="81"/>
  <c r="K42" i="81"/>
  <c r="F42" i="81"/>
  <c r="E42" i="81"/>
  <c r="D42" i="81"/>
  <c r="O41" i="81"/>
  <c r="N41" i="81"/>
  <c r="L41" i="81"/>
  <c r="K41" i="81"/>
  <c r="F41" i="81"/>
  <c r="E41" i="81"/>
  <c r="D41" i="81"/>
  <c r="O40" i="81"/>
  <c r="N40" i="81"/>
  <c r="L40" i="81"/>
  <c r="K40" i="81"/>
  <c r="F40" i="81"/>
  <c r="E40" i="81"/>
  <c r="D40" i="81"/>
  <c r="O39" i="81"/>
  <c r="N39" i="81"/>
  <c r="L39" i="81"/>
  <c r="K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G15" i="80" l="1"/>
  <c r="H15" i="80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H61" i="36" l="1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D62" i="66" l="1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4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6" i="70" l="1"/>
  <c r="N96" i="70"/>
  <c r="L96" i="70"/>
  <c r="K96" i="70"/>
  <c r="J96" i="70"/>
  <c r="F96" i="70"/>
  <c r="K94" i="70"/>
  <c r="J94" i="70"/>
  <c r="E94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5" i="70" s="1"/>
  <c r="E68" i="70"/>
  <c r="N95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E58" i="70"/>
  <c r="D58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K17" i="70"/>
  <c r="E17" i="70"/>
  <c r="D17" i="70"/>
  <c r="K16" i="70"/>
  <c r="E16" i="70"/>
  <c r="D16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O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5" i="70" l="1"/>
  <c r="L95" i="70"/>
  <c r="F61" i="70"/>
  <c r="N61" i="70"/>
  <c r="O61" i="70"/>
  <c r="E33" i="68"/>
  <c r="F55" i="66"/>
  <c r="L61" i="70"/>
  <c r="L55" i="66"/>
  <c r="D95" i="70"/>
  <c r="D96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6" i="70"/>
  <c r="P39" i="70"/>
  <c r="P41" i="70"/>
  <c r="P43" i="70"/>
  <c r="P45" i="70"/>
  <c r="P47" i="70"/>
  <c r="P7" i="70"/>
  <c r="P9" i="70"/>
  <c r="P11" i="70"/>
  <c r="P13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5" i="70"/>
  <c r="K95" i="70"/>
  <c r="K61" i="70"/>
  <c r="J95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6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O68" i="48"/>
  <c r="N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K30" i="47"/>
  <c r="K29" i="47"/>
  <c r="K28" i="47"/>
  <c r="K27" i="47"/>
  <c r="K26" i="47"/>
  <c r="K25" i="47"/>
  <c r="O24" i="47"/>
  <c r="N24" i="47"/>
  <c r="L24" i="47"/>
  <c r="K24" i="47"/>
  <c r="F24" i="47"/>
  <c r="O23" i="47"/>
  <c r="N23" i="47"/>
  <c r="L23" i="47"/>
  <c r="K23" i="47"/>
  <c r="F23" i="47"/>
  <c r="O22" i="47"/>
  <c r="N22" i="47"/>
  <c r="L22" i="47"/>
  <c r="K22" i="47"/>
  <c r="F22" i="47"/>
  <c r="O21" i="47"/>
  <c r="N21" i="47"/>
  <c r="L21" i="47"/>
  <c r="K21" i="47"/>
  <c r="F21" i="47"/>
  <c r="O20" i="47"/>
  <c r="N20" i="47"/>
  <c r="L20" i="47"/>
  <c r="K20" i="47"/>
  <c r="F20" i="47"/>
  <c r="O19" i="47"/>
  <c r="N19" i="47"/>
  <c r="L19" i="47"/>
  <c r="K19" i="47"/>
  <c r="F19" i="47"/>
  <c r="O18" i="47"/>
  <c r="N18" i="47"/>
  <c r="L18" i="47"/>
  <c r="K18" i="47"/>
  <c r="F18" i="47"/>
  <c r="O17" i="47"/>
  <c r="N17" i="47"/>
  <c r="L17" i="47"/>
  <c r="K17" i="47"/>
  <c r="F17" i="47"/>
  <c r="O16" i="47"/>
  <c r="N16" i="47"/>
  <c r="L16" i="47"/>
  <c r="K16" i="47"/>
  <c r="F16" i="47"/>
  <c r="O15" i="47"/>
  <c r="N15" i="47"/>
  <c r="L15" i="47"/>
  <c r="K15" i="47"/>
  <c r="F15" i="47"/>
  <c r="O14" i="47"/>
  <c r="N14" i="47"/>
  <c r="L14" i="47"/>
  <c r="K14" i="47"/>
  <c r="F14" i="47"/>
  <c r="O13" i="47"/>
  <c r="N13" i="47"/>
  <c r="L13" i="47"/>
  <c r="K13" i="47"/>
  <c r="F13" i="47"/>
  <c r="O12" i="47"/>
  <c r="N12" i="47"/>
  <c r="L12" i="47"/>
  <c r="K12" i="47"/>
  <c r="F12" i="47"/>
  <c r="O11" i="47"/>
  <c r="N11" i="47"/>
  <c r="L11" i="47"/>
  <c r="K11" i="47"/>
  <c r="F11" i="47"/>
  <c r="O10" i="47"/>
  <c r="N10" i="47"/>
  <c r="L10" i="47"/>
  <c r="K10" i="47"/>
  <c r="F10" i="47"/>
  <c r="O9" i="47"/>
  <c r="N9" i="47"/>
  <c r="L9" i="47"/>
  <c r="K9" i="47"/>
  <c r="F9" i="47"/>
  <c r="O8" i="47"/>
  <c r="N8" i="47"/>
  <c r="L8" i="47"/>
  <c r="K8" i="47"/>
  <c r="F8" i="47"/>
  <c r="O7" i="47"/>
  <c r="N7" i="47"/>
  <c r="L7" i="47"/>
  <c r="K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E32" i="36"/>
  <c r="D32" i="36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K32" i="3"/>
  <c r="J32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E32" i="3"/>
  <c r="D32" i="3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<sst xmlns="http://schemas.openxmlformats.org/spreadsheetml/2006/main" count="2031" uniqueCount="244">
  <si>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</si>
  <si>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</si>
  <si>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</si>
  <si>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</si>
  <si>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</si>
  <si>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</si>
  <si>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</si>
  <si>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</si>
  <si>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</si>
  <si>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</si>
  <si>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</si>
  <si>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</si>
  <si>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</si>
  <si>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</si>
  <si>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</si>
  <si>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</si>
  <si>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</si>
  <si>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</si>
  <si>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</si>
  <si>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</si>
  <si>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</si>
  <si>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</si>
  <si>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</si>
  <si>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</si>
  <si>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</si>
  <si>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</si>
  <si>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</si>
  <si>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</si>
  <si>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</si>
  <si>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</si>
  <si>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</si>
  <si>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</si>
  <si>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</si>
  <si>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</si>
  <si>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</si>
  <si>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</si>
  <si>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</si>
  <si>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</si>
  <si>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</si>
  <si>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</si>
  <si>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</si>
  <si>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</si>
  <si>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</si>
  <si>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</si>
  <si>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</si>
  <si>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</si>
  <si>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</si>
  <si>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</si>
  <si>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</si>
  <si>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</si>
  <si>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</si>
  <si>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</si>
  <si>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</si>
  <si>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</si>
  <si>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</si>
  <si>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</si>
  <si>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</si>
  <si>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</si>
  <si>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</si>
  <si>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</si>
  <si>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</si>
  <si>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</si>
  <si>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</si>
  <si>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</si>
  <si>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</si>
  <si>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</si>
  <si>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</si>
  <si>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</si>
  <si>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</si>
  <si>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</si>
  <si>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</si>
  <si>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</si>
  <si>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</si>
  <si>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</si>
  <si>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</si>
  <si>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</si>
  <si>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</si>
  <si>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</si>
  <si>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</si>
  <si>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</si>
  <si>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</si>
  <si>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</si>
  <si>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</si>
  <si>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</si>
  <si>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</si>
  <si>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</si>
  <si>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</si>
  <si>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</si>
  <si>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</si>
  <si>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</si>
  <si>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</si>
  <si>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</si>
  <si>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</si>
  <si>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</si>
  <si>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</si>
  <si>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</si>
  <si>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</si>
  <si>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</si>
  <si>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</si>
  <si>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</si>
  <si>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</si>
  <si>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</si>
  <si>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</si>
  <si>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</si>
  <si>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</si>
  <si>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</si>
  <si>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</si>
  <si>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</si>
  <si>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</si>
  <si>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</si>
  <si>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</si>
  <si>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</si>
  <si>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</si>
  <si>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</si>
  <si>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</si>
  <si>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</si>
  <si>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</si>
  <si>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</si>
  <si>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</si>
  <si>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</si>
  <si>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</si>
  <si>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</si>
  <si>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</si>
  <si>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</si>
  <si>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</si>
  <si>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</si>
  <si>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</si>
  <si>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</si>
  <si>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</si>
  <si>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</si>
  <si>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</si>
  <si>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</si>
  <si>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</si>
  <si>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</si>
  <si>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</si>
  <si>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</si>
  <si>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</si>
  <si>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</si>
  <si>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</si>
  <si>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</si>
  <si>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</si>
  <si>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</si>
  <si>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</si>
  <si>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</si>
  <si>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</si>
  <si>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</si>
  <si>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</si>
  <si>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</si>
  <si>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</si>
  <si>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</si>
  <si>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</si>
  <si>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</si>
  <si>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E.U.AMERICA</t>
  </si>
  <si>
    <t>BRASIL</t>
  </si>
  <si>
    <t>CANADA</t>
  </si>
  <si>
    <t>ANGOLA</t>
  </si>
  <si>
    <t>SUICA</t>
  </si>
  <si>
    <t>NORUEGA</t>
  </si>
  <si>
    <t>FEDERAÇÃO RUSSA</t>
  </si>
  <si>
    <t>PAISES PT N/ DETERM.</t>
  </si>
  <si>
    <t>JAPAO</t>
  </si>
  <si>
    <t>CHINA</t>
  </si>
  <si>
    <t>GUINE BISSAU</t>
  </si>
  <si>
    <t>COREIA DO SUL</t>
  </si>
  <si>
    <t>MACAU</t>
  </si>
  <si>
    <t>UCRANIA</t>
  </si>
  <si>
    <t>AUSTRALIA</t>
  </si>
  <si>
    <t>MOCAMBIQUE</t>
  </si>
  <si>
    <t>CABO VERDE</t>
  </si>
  <si>
    <t>ISRAEL</t>
  </si>
  <si>
    <t>S.TOME PRINCIPE</t>
  </si>
  <si>
    <t>MEXICO</t>
  </si>
  <si>
    <t>COLOMBIA</t>
  </si>
  <si>
    <t>BIELORRUSSIA</t>
  </si>
  <si>
    <t>FRANCA</t>
  </si>
  <si>
    <t>ALEMANHA</t>
  </si>
  <si>
    <t>PAISES BAIXOS</t>
  </si>
  <si>
    <t>BELGICA</t>
  </si>
  <si>
    <t>POLONIA</t>
  </si>
  <si>
    <t>SUECIA</t>
  </si>
  <si>
    <t>ESPANHA</t>
  </si>
  <si>
    <t>DINAMARCA</t>
  </si>
  <si>
    <t>LUXEMBURGO</t>
  </si>
  <si>
    <t>FINLANDIA</t>
  </si>
  <si>
    <t>ITALIA</t>
  </si>
  <si>
    <t>IRLANDA</t>
  </si>
  <si>
    <t>LETONIA</t>
  </si>
  <si>
    <t>AUSTRIA</t>
  </si>
  <si>
    <t>ESTONIA</t>
  </si>
  <si>
    <t>ROMENIA</t>
  </si>
  <si>
    <t>REP. CHECA</t>
  </si>
  <si>
    <t>LITUANIA</t>
  </si>
  <si>
    <t>REINO UNIDO (IRLANDA DO NORTE)</t>
  </si>
  <si>
    <t>CHIPRE</t>
  </si>
  <si>
    <t>REP. ESLOVACA</t>
  </si>
  <si>
    <t>HUNGRIA</t>
  </si>
  <si>
    <t>SINGAPURA</t>
  </si>
  <si>
    <t>SUAZILANDIA</t>
  </si>
  <si>
    <t>EMIRATOS ARABES</t>
  </si>
  <si>
    <t>TURQUIA</t>
  </si>
  <si>
    <t>AFRICA DO SUL</t>
  </si>
  <si>
    <t>MALTA</t>
  </si>
  <si>
    <t>ESLOVENIA</t>
  </si>
  <si>
    <t>2022 - Dados Definitivos a 10-08-2023</t>
  </si>
  <si>
    <t>julho 2023 versus julho 2022</t>
  </si>
  <si>
    <t>jan-jul</t>
  </si>
  <si>
    <t>ago 2021 a jul 2022</t>
  </si>
  <si>
    <t>ago 22 a jul 2023</t>
  </si>
  <si>
    <t>Exportações por Tipo de Produto - julho 2023 vs julho 2022</t>
  </si>
  <si>
    <t>Evolução das Exportações de Vinho (NC 2204) por Mercado / Acondicionamento - julho 2023 vs julho 2022</t>
  </si>
  <si>
    <t>Evolução das Exportações com Destino a uma Seleção de Mercados (NC 2204) - julho 2023 vs julho 2022</t>
  </si>
  <si>
    <t>jan-julho</t>
  </si>
  <si>
    <t>REINO UNIDO</t>
  </si>
  <si>
    <t>TAIWAN</t>
  </si>
  <si>
    <t>BULGARIA</t>
  </si>
  <si>
    <t>URUGUAI</t>
  </si>
  <si>
    <t>PARAGUAI</t>
  </si>
  <si>
    <t>ANDORRA</t>
  </si>
  <si>
    <t>SERVIA</t>
  </si>
  <si>
    <t>ISLANDIA</t>
  </si>
  <si>
    <t>GANA</t>
  </si>
  <si>
    <t>RUANDA</t>
  </si>
  <si>
    <t>TIMOR LESTE</t>
  </si>
  <si>
    <t>GRECIA</t>
  </si>
  <si>
    <t>FILIPINAS</t>
  </si>
  <si>
    <t>GUINE EQUATORIAL</t>
  </si>
  <si>
    <t>ZAIRE</t>
  </si>
  <si>
    <t>INDIA</t>
  </si>
  <si>
    <t>SENEGAL</t>
  </si>
  <si>
    <t>MARROCOS</t>
  </si>
  <si>
    <t>VENEZUELA</t>
  </si>
  <si>
    <t>NIGERIA</t>
  </si>
  <si>
    <t>PROV/ABAST.BORDO PT</t>
  </si>
  <si>
    <t>INDONESIA</t>
  </si>
  <si>
    <t>NOVA ZELANDIA</t>
  </si>
  <si>
    <t>HONG-KONG</t>
  </si>
  <si>
    <t>COSTA DO MARFIM</t>
  </si>
  <si>
    <t>CATAR</t>
  </si>
  <si>
    <t>ARGENTINA</t>
  </si>
  <si>
    <t>CAZAQUISTAO</t>
  </si>
  <si>
    <t>QUENIA</t>
  </si>
  <si>
    <t>5 - Exportações por Tipo de produto - julho 2023 vs julho 2022</t>
  </si>
  <si>
    <t>7 - Evolução das Exportações de Vinho (NC 2204) por Mercado / Acondicionamento - julho 2023 vs julho 2022</t>
  </si>
  <si>
    <t>9 - Evolução das Exportações com Destino a uma Selecção de Mercado - julho  2023 vs julho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</si>
</sst>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8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4" fontId="0" fillId="0" borderId="33" xfId="0" applyNumberFormat="1" applyBorder="1"/>
    <xf numFmtId="3" fontId="0" fillId="0" borderId="6" xfId="0" applyNumberFormat="1" applyBorder="1" applyProtection="1">
      <protection locked="0"/>
    </xf>
    <xf numFmtId="3" fontId="0" fillId="0" borderId="9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0" fontId="0" fillId="0" borderId="24" xfId="0" applyBorder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M13" sqref="M13"/>
    </sheetView>
  </sheetViews>
  <sheetFormatPr defaultRowHeight="15" x14ac:dyDescent="0.25"/>
  <cols>
    <col min="1" max="1" width="3.140625" customWidth="1"/>
  </cols>
  <sheetData>
    <row r="2" spans="2:11" ht="15.75" x14ac:dyDescent="0.25">
      <c r="E2" s="309" t="s">
        <v>25</v>
      </c>
      <c r="F2" s="309"/>
      <c r="G2" s="309"/>
      <c r="H2" s="309"/>
      <c r="I2" s="309"/>
      <c r="J2" s="309"/>
      <c r="K2" s="309"/>
    </row>
    <row r="3" spans="2:11" ht="15.75" x14ac:dyDescent="0.25">
      <c r="E3" s="309" t="s">
        <v>204</v>
      </c>
      <c r="F3" s="309"/>
      <c r="G3" s="309"/>
      <c r="H3" s="309"/>
      <c r="I3" s="309"/>
      <c r="J3" s="309"/>
      <c r="K3" s="309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241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242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243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88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13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7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150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 / 2022</v>
      </c>
      <c r="N5" s="354" t="str">
        <f>B5</f>
        <v>jan-jul</v>
      </c>
      <c r="O5" s="352"/>
      <c r="P5" s="131" t="str">
        <f>L5</f>
        <v>2023 / 2022</v>
      </c>
    </row>
    <row r="6" spans="1:17" ht="19.5" customHeight="1" thickBot="1" x14ac:dyDescent="0.3">
      <c r="A6" s="362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152</v>
      </c>
      <c r="B7" s="19">
        <v>158972.71000000008</v>
      </c>
      <c r="C7" s="147">
        <v>145639.39000000007</v>
      </c>
      <c r="D7" s="214">
        <f>B7/$B$33</f>
        <v>8.6168199528737346E-2</v>
      </c>
      <c r="E7" s="246">
        <f>C7/$C$33</f>
        <v>7.708585680214243E-2</v>
      </c>
      <c r="F7" s="52">
        <f>(C7-B7)/B7</f>
        <v>-8.3871753837498272E-2</v>
      </c>
      <c r="H7" s="19">
        <v>65964.723999999987</v>
      </c>
      <c r="I7" s="147">
        <v>60892.794000000031</v>
      </c>
      <c r="J7" s="214">
        <f t="shared" ref="J7:J32" si="0">H7/$H$33</f>
        <v>0.12861380444245454</v>
      </c>
      <c r="K7" s="246">
        <f>I7/$I$33</f>
        <v>0.11360731100939728</v>
      </c>
      <c r="L7" s="52">
        <f>(I7-H7)/H7</f>
        <v>-7.6888519991381424E-2</v>
      </c>
      <c r="N7" s="40">
        <f t="shared" ref="N7:N33" si="1">(H7/B7)*10</f>
        <v>4.1494369694018527</v>
      </c>
      <c r="O7" s="149">
        <f t="shared" ref="O7:O33" si="2">(I7/C7)*10</f>
        <v>4.1810662623621262</v>
      </c>
      <c r="P7" s="52">
        <f>(O7-N7)/N7</f>
        <v>7.6225505275798683E-3</v>
      </c>
      <c r="Q7" s="2"/>
    </row>
    <row r="8" spans="1:17" ht="20.100000000000001" customHeight="1" x14ac:dyDescent="0.25">
      <c r="A8" s="8" t="s">
        <v>174</v>
      </c>
      <c r="B8" s="19">
        <v>235281.55000000008</v>
      </c>
      <c r="C8" s="140">
        <v>207874.91999999995</v>
      </c>
      <c r="D8" s="214">
        <f t="shared" ref="D8:D32" si="3">B8/$B$33</f>
        <v>0.1275299864098095</v>
      </c>
      <c r="E8" s="215">
        <f t="shared" ref="E8:E32" si="4">C8/$C$33</f>
        <v>0.11002666459861443</v>
      </c>
      <c r="F8" s="52">
        <f t="shared" ref="F8:F33" si="5">(C8-B8)/B8</f>
        <v>-0.11648439922297397</v>
      </c>
      <c r="H8" s="19">
        <v>62711.302999999993</v>
      </c>
      <c r="I8" s="140">
        <v>60726.019999999953</v>
      </c>
      <c r="J8" s="214">
        <f t="shared" si="0"/>
        <v>0.12227049203409859</v>
      </c>
      <c r="K8" s="215">
        <f t="shared" ref="K8:K32" si="6">I8/$I$33</f>
        <v>0.11329616178398499</v>
      </c>
      <c r="L8" s="52">
        <f t="shared" ref="L8:L33" si="7">(I8-H8)/H8</f>
        <v>-3.165749880846902E-2</v>
      </c>
      <c r="N8" s="40">
        <f t="shared" si="1"/>
        <v>2.665372741721566</v>
      </c>
      <c r="O8" s="143">
        <f t="shared" si="2"/>
        <v>2.9212768909303715</v>
      </c>
      <c r="P8" s="52">
        <f t="shared" ref="P8:P33" si="8">(O8-N8)/N8</f>
        <v>9.6010642415258127E-2</v>
      </c>
      <c r="Q8" s="2"/>
    </row>
    <row r="9" spans="1:17" ht="20.100000000000001" customHeight="1" x14ac:dyDescent="0.25">
      <c r="A9" s="8" t="s">
        <v>212</v>
      </c>
      <c r="B9" s="19">
        <v>117062.04000000004</v>
      </c>
      <c r="C9" s="140">
        <v>147418.81</v>
      </c>
      <c r="D9" s="214">
        <f t="shared" si="3"/>
        <v>6.3451300666391305E-2</v>
      </c>
      <c r="E9" s="215">
        <f t="shared" si="4"/>
        <v>7.80276907064925E-2</v>
      </c>
      <c r="F9" s="52">
        <f t="shared" si="5"/>
        <v>0.25932206546204006</v>
      </c>
      <c r="H9" s="19">
        <v>36292.123000000014</v>
      </c>
      <c r="I9" s="140">
        <v>56885.351999999992</v>
      </c>
      <c r="J9" s="214">
        <f t="shared" si="0"/>
        <v>7.0760062762083395E-2</v>
      </c>
      <c r="K9" s="215">
        <f t="shared" si="6"/>
        <v>0.1061306511332529</v>
      </c>
      <c r="L9" s="52">
        <f t="shared" si="7"/>
        <v>0.56742971470696191</v>
      </c>
      <c r="N9" s="40">
        <f t="shared" si="1"/>
        <v>3.1002469288934313</v>
      </c>
      <c r="O9" s="143">
        <f t="shared" si="2"/>
        <v>3.8587580512961672</v>
      </c>
      <c r="P9" s="52">
        <f t="shared" si="8"/>
        <v>0.2446615188402011</v>
      </c>
      <c r="Q9" s="2"/>
    </row>
    <row r="10" spans="1:17" ht="20.100000000000001" customHeight="1" x14ac:dyDescent="0.25">
      <c r="A10" s="8" t="s">
        <v>153</v>
      </c>
      <c r="B10" s="19">
        <v>125497.4599999999</v>
      </c>
      <c r="C10" s="140">
        <v>140319.50999999998</v>
      </c>
      <c r="D10" s="214">
        <f t="shared" si="3"/>
        <v>6.8023563123694133E-2</v>
      </c>
      <c r="E10" s="215">
        <f t="shared" si="4"/>
        <v>7.4270083487762373E-2</v>
      </c>
      <c r="F10" s="52">
        <f t="shared" si="5"/>
        <v>0.11810637442383365</v>
      </c>
      <c r="H10" s="19">
        <v>36212.527000000002</v>
      </c>
      <c r="I10" s="140">
        <v>43742.883000000009</v>
      </c>
      <c r="J10" s="214">
        <f t="shared" si="0"/>
        <v>7.0604871566583155E-2</v>
      </c>
      <c r="K10" s="215">
        <f t="shared" si="6"/>
        <v>8.1610827603487465E-2</v>
      </c>
      <c r="L10" s="52">
        <f t="shared" si="7"/>
        <v>0.2079489233104336</v>
      </c>
      <c r="N10" s="40">
        <f t="shared" si="1"/>
        <v>2.8855187188649101</v>
      </c>
      <c r="O10" s="143">
        <f t="shared" si="2"/>
        <v>3.117377120259329</v>
      </c>
      <c r="P10" s="52">
        <f t="shared" si="8"/>
        <v>8.0352416318971637E-2</v>
      </c>
      <c r="Q10" s="2"/>
    </row>
    <row r="11" spans="1:17" ht="20.100000000000001" customHeight="1" x14ac:dyDescent="0.25">
      <c r="A11" s="8" t="s">
        <v>175</v>
      </c>
      <c r="B11" s="19">
        <v>124355.72999999997</v>
      </c>
      <c r="C11" s="140">
        <v>118047.32000000008</v>
      </c>
      <c r="D11" s="214">
        <f t="shared" si="3"/>
        <v>6.7404709620800835E-2</v>
      </c>
      <c r="E11" s="215">
        <f t="shared" si="4"/>
        <v>6.2481577308149155E-2</v>
      </c>
      <c r="F11" s="52">
        <f t="shared" si="5"/>
        <v>-5.0728744063501446E-2</v>
      </c>
      <c r="H11" s="19">
        <v>29305.060999999991</v>
      </c>
      <c r="I11" s="140">
        <v>28706.30100000001</v>
      </c>
      <c r="J11" s="214">
        <f t="shared" si="0"/>
        <v>5.7137135670092404E-2</v>
      </c>
      <c r="K11" s="215">
        <f t="shared" si="6"/>
        <v>5.3557169106682338E-2</v>
      </c>
      <c r="L11" s="52">
        <f t="shared" si="7"/>
        <v>-2.0431965659446345E-2</v>
      </c>
      <c r="N11" s="40">
        <f t="shared" si="1"/>
        <v>2.3565509204923649</v>
      </c>
      <c r="O11" s="143">
        <f t="shared" si="2"/>
        <v>2.431762195024842</v>
      </c>
      <c r="P11" s="52">
        <f t="shared" si="8"/>
        <v>3.1915828288897267E-2</v>
      </c>
      <c r="Q11" s="2"/>
    </row>
    <row r="12" spans="1:17" ht="20.100000000000001" customHeight="1" x14ac:dyDescent="0.25">
      <c r="A12" s="8" t="s">
        <v>154</v>
      </c>
      <c r="B12" s="19">
        <v>78712.399999999994</v>
      </c>
      <c r="C12" s="140">
        <v>71944.369999999981</v>
      </c>
      <c r="D12" s="214">
        <f t="shared" si="3"/>
        <v>4.2664591857217389E-2</v>
      </c>
      <c r="E12" s="215">
        <f t="shared" si="4"/>
        <v>3.807962532348115E-2</v>
      </c>
      <c r="F12" s="52">
        <f t="shared" si="5"/>
        <v>-8.5984292182680416E-2</v>
      </c>
      <c r="H12" s="19">
        <v>31663.197</v>
      </c>
      <c r="I12" s="140">
        <v>28280.707000000006</v>
      </c>
      <c r="J12" s="214">
        <f t="shared" si="0"/>
        <v>6.1734878584209854E-2</v>
      </c>
      <c r="K12" s="215">
        <f t="shared" si="6"/>
        <v>5.2763141000142608E-2</v>
      </c>
      <c r="L12" s="52">
        <f t="shared" si="7"/>
        <v>-0.10682717856949171</v>
      </c>
      <c r="N12" s="40">
        <f t="shared" si="1"/>
        <v>4.0226440814916078</v>
      </c>
      <c r="O12" s="143">
        <f t="shared" si="2"/>
        <v>3.9309131485896693</v>
      </c>
      <c r="P12" s="52">
        <f t="shared" si="8"/>
        <v>-2.280364134724153E-2</v>
      </c>
      <c r="Q12" s="2"/>
    </row>
    <row r="13" spans="1:17" ht="20.100000000000001" customHeight="1" x14ac:dyDescent="0.25">
      <c r="A13" s="8" t="s">
        <v>176</v>
      </c>
      <c r="B13" s="19">
        <v>74614.219999999958</v>
      </c>
      <c r="C13" s="140">
        <v>103470.74999999997</v>
      </c>
      <c r="D13" s="214">
        <f t="shared" si="3"/>
        <v>4.0443249641030202E-2</v>
      </c>
      <c r="E13" s="215">
        <f t="shared" si="4"/>
        <v>5.4766306132635355E-2</v>
      </c>
      <c r="F13" s="52">
        <f t="shared" si="5"/>
        <v>0.38674303638100122</v>
      </c>
      <c r="H13" s="19">
        <v>26040.981999999996</v>
      </c>
      <c r="I13" s="140">
        <v>27076.658000000003</v>
      </c>
      <c r="J13" s="214">
        <f t="shared" si="0"/>
        <v>5.0773042974264222E-2</v>
      </c>
      <c r="K13" s="215">
        <f t="shared" si="6"/>
        <v>5.0516754190998096E-2</v>
      </c>
      <c r="L13" s="52">
        <f t="shared" si="7"/>
        <v>3.9771004027421349E-2</v>
      </c>
      <c r="N13" s="40">
        <f t="shared" si="1"/>
        <v>3.4900829895427457</v>
      </c>
      <c r="O13" s="143">
        <f t="shared" si="2"/>
        <v>2.6168417644600055</v>
      </c>
      <c r="P13" s="52">
        <f t="shared" si="8"/>
        <v>-0.25020643569199141</v>
      </c>
      <c r="Q13" s="2"/>
    </row>
    <row r="14" spans="1:17" ht="20.100000000000001" customHeight="1" x14ac:dyDescent="0.25">
      <c r="A14" s="8" t="s">
        <v>155</v>
      </c>
      <c r="B14" s="19">
        <v>165665.0500000001</v>
      </c>
      <c r="C14" s="140">
        <v>194483.11999999988</v>
      </c>
      <c r="D14" s="214">
        <f t="shared" si="3"/>
        <v>8.9795657904669618E-2</v>
      </c>
      <c r="E14" s="215">
        <f t="shared" si="4"/>
        <v>0.10293848346078534</v>
      </c>
      <c r="F14" s="52">
        <f t="shared" si="5"/>
        <v>0.17395383033415773</v>
      </c>
      <c r="H14" s="19">
        <v>21108.016000000021</v>
      </c>
      <c r="I14" s="140">
        <v>25017.981999999993</v>
      </c>
      <c r="J14" s="214">
        <f t="shared" si="0"/>
        <v>4.1155061029167717E-2</v>
      </c>
      <c r="K14" s="215">
        <f t="shared" si="6"/>
        <v>4.6675895047638985E-2</v>
      </c>
      <c r="L14" s="52">
        <f t="shared" si="7"/>
        <v>0.1852360733476783</v>
      </c>
      <c r="N14" s="40">
        <f t="shared" si="1"/>
        <v>1.2741381480282055</v>
      </c>
      <c r="O14" s="143">
        <f t="shared" si="2"/>
        <v>1.286383208990066</v>
      </c>
      <c r="P14" s="52">
        <f t="shared" si="8"/>
        <v>9.6104656946425886E-3</v>
      </c>
      <c r="Q14" s="2"/>
    </row>
    <row r="15" spans="1:17" ht="20.100000000000001" customHeight="1" x14ac:dyDescent="0.25">
      <c r="A15" s="8" t="s">
        <v>177</v>
      </c>
      <c r="B15" s="19">
        <v>75026.459999999963</v>
      </c>
      <c r="C15" s="140">
        <v>62105.720000000016</v>
      </c>
      <c r="D15" s="214">
        <f t="shared" si="3"/>
        <v>4.0666696662683958E-2</v>
      </c>
      <c r="E15" s="215">
        <f t="shared" si="4"/>
        <v>3.2872100319247095E-2</v>
      </c>
      <c r="F15" s="52">
        <f t="shared" si="5"/>
        <v>-0.17221577560769832</v>
      </c>
      <c r="H15" s="19">
        <v>25884.968000000004</v>
      </c>
      <c r="I15" s="140">
        <v>22527.555999999997</v>
      </c>
      <c r="J15" s="214">
        <f t="shared" si="0"/>
        <v>5.0468856844624932E-2</v>
      </c>
      <c r="K15" s="215">
        <f t="shared" si="6"/>
        <v>4.2029522586426435E-2</v>
      </c>
      <c r="L15" s="52">
        <f t="shared" si="7"/>
        <v>-0.12970508597885874</v>
      </c>
      <c r="N15" s="40">
        <f t="shared" si="1"/>
        <v>3.4501118671999209</v>
      </c>
      <c r="O15" s="143">
        <f t="shared" si="2"/>
        <v>3.6272916568715399</v>
      </c>
      <c r="P15" s="52">
        <f t="shared" si="8"/>
        <v>5.1354795580995594E-2</v>
      </c>
      <c r="Q15" s="2"/>
    </row>
    <row r="16" spans="1:17" ht="20.100000000000001" customHeight="1" x14ac:dyDescent="0.25">
      <c r="A16" s="8" t="s">
        <v>178</v>
      </c>
      <c r="B16" s="19">
        <v>77461.630000000019</v>
      </c>
      <c r="C16" s="140">
        <v>89097.319999999963</v>
      </c>
      <c r="D16" s="214">
        <f t="shared" si="3"/>
        <v>4.1986635251177545E-2</v>
      </c>
      <c r="E16" s="215">
        <f t="shared" si="4"/>
        <v>4.715855546342685E-2</v>
      </c>
      <c r="F16" s="52">
        <f t="shared" si="5"/>
        <v>0.15021230511157513</v>
      </c>
      <c r="H16" s="19">
        <v>17743.82699999999</v>
      </c>
      <c r="I16" s="140">
        <v>20401.634000000002</v>
      </c>
      <c r="J16" s="214">
        <f t="shared" si="0"/>
        <v>3.4595780251255863E-2</v>
      </c>
      <c r="K16" s="215">
        <f t="shared" si="6"/>
        <v>3.806320299472369E-2</v>
      </c>
      <c r="L16" s="52">
        <f t="shared" si="7"/>
        <v>0.14978769799773256</v>
      </c>
      <c r="N16" s="40">
        <f t="shared" si="1"/>
        <v>2.2906601629735892</v>
      </c>
      <c r="O16" s="143">
        <f t="shared" si="2"/>
        <v>2.2898145533445908</v>
      </c>
      <c r="P16" s="52">
        <f t="shared" si="8"/>
        <v>-3.6915542631197712E-4</v>
      </c>
      <c r="Q16" s="2"/>
    </row>
    <row r="17" spans="1:17" ht="20.100000000000001" customHeight="1" x14ac:dyDescent="0.25">
      <c r="A17" s="8" t="s">
        <v>156</v>
      </c>
      <c r="B17" s="19">
        <v>58507.380000000005</v>
      </c>
      <c r="C17" s="140">
        <v>58329.439999999988</v>
      </c>
      <c r="D17" s="214">
        <f t="shared" si="3"/>
        <v>3.1712836711053453E-2</v>
      </c>
      <c r="E17" s="215">
        <f t="shared" si="4"/>
        <v>3.0873343119530747E-2</v>
      </c>
      <c r="F17" s="52">
        <f t="shared" si="5"/>
        <v>-3.0413257267718511E-3</v>
      </c>
      <c r="H17" s="19">
        <v>20292.883999999987</v>
      </c>
      <c r="I17" s="140">
        <v>20089.50599999999</v>
      </c>
      <c r="J17" s="214">
        <f t="shared" si="0"/>
        <v>3.9565768733443245E-2</v>
      </c>
      <c r="K17" s="215">
        <f t="shared" si="6"/>
        <v>3.7480867706072916E-2</v>
      </c>
      <c r="L17" s="52">
        <f t="shared" si="7"/>
        <v>-1.002213386722149E-2</v>
      </c>
      <c r="N17" s="40">
        <f t="shared" si="1"/>
        <v>3.4684315038547249</v>
      </c>
      <c r="O17" s="143">
        <f t="shared" si="2"/>
        <v>3.444145186375867</v>
      </c>
      <c r="P17" s="52">
        <f t="shared" si="8"/>
        <v>-7.0021038189356528E-3</v>
      </c>
      <c r="Q17" s="2"/>
    </row>
    <row r="18" spans="1:17" ht="20.100000000000001" customHeight="1" x14ac:dyDescent="0.25">
      <c r="A18" s="8" t="s">
        <v>179</v>
      </c>
      <c r="B18" s="19">
        <v>63312.359999999986</v>
      </c>
      <c r="C18" s="140">
        <v>59886.250000000015</v>
      </c>
      <c r="D18" s="214">
        <f t="shared" si="3"/>
        <v>3.431728671616182E-2</v>
      </c>
      <c r="E18" s="215">
        <f t="shared" si="4"/>
        <v>3.1697351189930834E-2</v>
      </c>
      <c r="F18" s="52">
        <f t="shared" si="5"/>
        <v>-5.4114394093032897E-2</v>
      </c>
      <c r="H18" s="19">
        <v>15605.403</v>
      </c>
      <c r="I18" s="140">
        <v>14690.308000000003</v>
      </c>
      <c r="J18" s="214">
        <f t="shared" si="0"/>
        <v>3.0426417757583486E-2</v>
      </c>
      <c r="K18" s="215">
        <f t="shared" si="6"/>
        <v>2.7407617226101275E-2</v>
      </c>
      <c r="L18" s="52">
        <f t="shared" si="7"/>
        <v>-5.863962628840777E-2</v>
      </c>
      <c r="N18" s="40">
        <f t="shared" si="1"/>
        <v>2.4648272470020078</v>
      </c>
      <c r="O18" s="143">
        <f t="shared" si="2"/>
        <v>2.4530352125905361</v>
      </c>
      <c r="P18" s="52">
        <f t="shared" si="8"/>
        <v>-4.7841220620286704E-3</v>
      </c>
      <c r="Q18" s="2"/>
    </row>
    <row r="19" spans="1:17" ht="20.100000000000001" customHeight="1" x14ac:dyDescent="0.25">
      <c r="A19" s="8" t="s">
        <v>180</v>
      </c>
      <c r="B19" s="19">
        <v>65965.41</v>
      </c>
      <c r="C19" s="140">
        <v>63324.010000000024</v>
      </c>
      <c r="D19" s="214">
        <f t="shared" si="3"/>
        <v>3.5755323104669751E-2</v>
      </c>
      <c r="E19" s="215">
        <f t="shared" si="4"/>
        <v>3.3516932246128159E-2</v>
      </c>
      <c r="F19" s="52">
        <f t="shared" si="5"/>
        <v>-4.0042197873097117E-2</v>
      </c>
      <c r="H19" s="19">
        <v>12319.937000000002</v>
      </c>
      <c r="I19" s="140">
        <v>12694.217000000002</v>
      </c>
      <c r="J19" s="214">
        <f t="shared" si="0"/>
        <v>2.4020626055546907E-2</v>
      </c>
      <c r="K19" s="215">
        <f t="shared" si="6"/>
        <v>2.3683522532071326E-2</v>
      </c>
      <c r="L19" s="52">
        <f t="shared" si="7"/>
        <v>3.0380025482273212E-2</v>
      </c>
      <c r="N19" s="40">
        <f t="shared" si="1"/>
        <v>1.8676359322256926</v>
      </c>
      <c r="O19" s="143">
        <f t="shared" si="2"/>
        <v>2.0046451575002906</v>
      </c>
      <c r="P19" s="52">
        <f t="shared" si="8"/>
        <v>7.3359707269779223E-2</v>
      </c>
      <c r="Q19" s="2"/>
    </row>
    <row r="20" spans="1:17" ht="20.100000000000001" customHeight="1" x14ac:dyDescent="0.25">
      <c r="A20" s="8" t="s">
        <v>181</v>
      </c>
      <c r="B20" s="19">
        <v>23001.720000000012</v>
      </c>
      <c r="C20" s="140">
        <v>26414.300000000003</v>
      </c>
      <c r="D20" s="214">
        <f t="shared" si="3"/>
        <v>1.2467654344347205E-2</v>
      </c>
      <c r="E20" s="215">
        <f t="shared" si="4"/>
        <v>1.3980894504768455E-2</v>
      </c>
      <c r="F20" s="52">
        <f t="shared" si="5"/>
        <v>0.14836194858471405</v>
      </c>
      <c r="H20" s="19">
        <v>9988.103000000001</v>
      </c>
      <c r="I20" s="140">
        <v>10179.334000000003</v>
      </c>
      <c r="J20" s="214">
        <f t="shared" si="0"/>
        <v>1.947416510062399E-2</v>
      </c>
      <c r="K20" s="215">
        <f t="shared" si="6"/>
        <v>1.8991520796476046E-2</v>
      </c>
      <c r="L20" s="52">
        <f t="shared" si="7"/>
        <v>1.9145877850879348E-2</v>
      </c>
      <c r="N20" s="40">
        <f t="shared" si="1"/>
        <v>4.3423287475893089</v>
      </c>
      <c r="O20" s="143">
        <f t="shared" si="2"/>
        <v>3.8537209011785292</v>
      </c>
      <c r="P20" s="52">
        <f t="shared" si="8"/>
        <v>-0.11252207624354459</v>
      </c>
      <c r="Q20" s="2"/>
    </row>
    <row r="21" spans="1:17" ht="20.100000000000001" customHeight="1" x14ac:dyDescent="0.25">
      <c r="A21" s="8" t="s">
        <v>157</v>
      </c>
      <c r="B21" s="19">
        <v>26062.19999999999</v>
      </c>
      <c r="C21" s="140">
        <v>24246.149999999983</v>
      </c>
      <c r="D21" s="214">
        <f t="shared" si="3"/>
        <v>1.4126530583506165E-2</v>
      </c>
      <c r="E21" s="215">
        <f t="shared" si="4"/>
        <v>1.283330867358936E-2</v>
      </c>
      <c r="F21" s="52">
        <f t="shared" si="5"/>
        <v>-6.9681377627368646E-2</v>
      </c>
      <c r="H21" s="19">
        <v>7490.9129999999986</v>
      </c>
      <c r="I21" s="140">
        <v>7286.0399999999972</v>
      </c>
      <c r="J21" s="214">
        <f t="shared" si="0"/>
        <v>1.4605303581311738E-2</v>
      </c>
      <c r="K21" s="215">
        <f t="shared" si="6"/>
        <v>1.3593519987059688E-2</v>
      </c>
      <c r="L21" s="52">
        <f t="shared" si="7"/>
        <v>-2.7349536698664294E-2</v>
      </c>
      <c r="N21" s="40">
        <f t="shared" si="1"/>
        <v>2.8742443078481483</v>
      </c>
      <c r="O21" s="143">
        <f t="shared" si="2"/>
        <v>3.0050296645034376</v>
      </c>
      <c r="P21" s="52">
        <f t="shared" si="8"/>
        <v>4.5502519148486686E-2</v>
      </c>
      <c r="Q21" s="2"/>
    </row>
    <row r="22" spans="1:17" ht="20.100000000000001" customHeight="1" x14ac:dyDescent="0.25">
      <c r="A22" s="8" t="s">
        <v>159</v>
      </c>
      <c r="B22" s="19">
        <v>2525.6400000000003</v>
      </c>
      <c r="C22" s="140">
        <v>2878.9399999999996</v>
      </c>
      <c r="D22" s="214">
        <f t="shared" si="3"/>
        <v>1.3689761686629116E-3</v>
      </c>
      <c r="E22" s="215">
        <f t="shared" si="4"/>
        <v>1.5238017447200224E-3</v>
      </c>
      <c r="F22" s="52">
        <f t="shared" si="5"/>
        <v>0.13988533599404476</v>
      </c>
      <c r="H22" s="19">
        <v>5771.3200000000006</v>
      </c>
      <c r="I22" s="140">
        <v>7086.5149999999994</v>
      </c>
      <c r="J22" s="214">
        <f t="shared" si="0"/>
        <v>1.1252551012793245E-2</v>
      </c>
      <c r="K22" s="215">
        <f t="shared" si="6"/>
        <v>1.3221267422509115E-2</v>
      </c>
      <c r="L22" s="52">
        <f t="shared" si="7"/>
        <v>0.22788460872036184</v>
      </c>
      <c r="N22" s="40">
        <f t="shared" si="1"/>
        <v>22.850920954688711</v>
      </c>
      <c r="O22" s="143">
        <f t="shared" si="2"/>
        <v>24.615014553967782</v>
      </c>
      <c r="P22" s="52">
        <f t="shared" si="8"/>
        <v>7.7200109473797934E-2</v>
      </c>
      <c r="Q22" s="2"/>
    </row>
    <row r="23" spans="1:17" ht="20.100000000000001" customHeight="1" x14ac:dyDescent="0.25">
      <c r="A23" s="8" t="s">
        <v>158</v>
      </c>
      <c r="B23" s="19">
        <v>14977.6</v>
      </c>
      <c r="C23" s="140">
        <v>33238.200000000012</v>
      </c>
      <c r="D23" s="214">
        <f t="shared" si="3"/>
        <v>8.1183293991881744E-3</v>
      </c>
      <c r="E23" s="215">
        <f t="shared" si="4"/>
        <v>1.7592734531234784E-2</v>
      </c>
      <c r="F23" s="52">
        <f t="shared" si="5"/>
        <v>1.2191939963679101</v>
      </c>
      <c r="H23" s="19">
        <v>3202.3979999999992</v>
      </c>
      <c r="I23" s="140">
        <v>7076.4609999999993</v>
      </c>
      <c r="J23" s="214">
        <f t="shared" si="0"/>
        <v>6.2438310227585806E-3</v>
      </c>
      <c r="K23" s="215">
        <f t="shared" si="6"/>
        <v>1.3202509736585087E-2</v>
      </c>
      <c r="L23" s="52">
        <f t="shared" si="7"/>
        <v>1.2097381399813518</v>
      </c>
      <c r="N23" s="40">
        <f t="shared" si="1"/>
        <v>2.1381249332336285</v>
      </c>
      <c r="O23" s="143">
        <f t="shared" si="2"/>
        <v>2.1290145074041305</v>
      </c>
      <c r="P23" s="52">
        <f t="shared" si="8"/>
        <v>-4.2609417662604759E-3</v>
      </c>
      <c r="Q23" s="2"/>
    </row>
    <row r="24" spans="1:17" ht="20.100000000000001" customHeight="1" x14ac:dyDescent="0.25">
      <c r="A24" s="8" t="s">
        <v>182</v>
      </c>
      <c r="B24" s="19">
        <v>27521.900000000005</v>
      </c>
      <c r="C24" s="140">
        <v>25386.900000000016</v>
      </c>
      <c r="D24" s="214">
        <f t="shared" si="3"/>
        <v>1.4917733808588629E-2</v>
      </c>
      <c r="E24" s="215">
        <f t="shared" si="4"/>
        <v>1.3437099249387888E-2</v>
      </c>
      <c r="F24" s="52">
        <f t="shared" si="5"/>
        <v>-7.7574586056921538E-2</v>
      </c>
      <c r="H24" s="19">
        <v>6807.9599999999991</v>
      </c>
      <c r="I24" s="140">
        <v>6603.9319999999989</v>
      </c>
      <c r="J24" s="214">
        <f t="shared" si="0"/>
        <v>1.3273725455018244E-2</v>
      </c>
      <c r="K24" s="215">
        <f t="shared" si="6"/>
        <v>1.2320915289400425E-2</v>
      </c>
      <c r="L24" s="52">
        <f t="shared" si="7"/>
        <v>-2.9969036245806421E-2</v>
      </c>
      <c r="N24" s="40">
        <f t="shared" si="1"/>
        <v>2.4736518917661927</v>
      </c>
      <c r="O24" s="143">
        <f t="shared" si="2"/>
        <v>2.6013148513603452</v>
      </c>
      <c r="P24" s="52">
        <f t="shared" si="8"/>
        <v>5.1609104748769195E-2</v>
      </c>
      <c r="Q24" s="2"/>
    </row>
    <row r="25" spans="1:17" ht="20.100000000000001" customHeight="1" x14ac:dyDescent="0.25">
      <c r="A25" s="8" t="s">
        <v>183</v>
      </c>
      <c r="B25" s="19">
        <v>27349.040000000008</v>
      </c>
      <c r="C25" s="140">
        <v>27679.269999999986</v>
      </c>
      <c r="D25" s="214">
        <f t="shared" si="3"/>
        <v>1.4824038261909346E-2</v>
      </c>
      <c r="E25" s="215">
        <f t="shared" si="4"/>
        <v>1.4650433811950426E-2</v>
      </c>
      <c r="F25" s="52">
        <f t="shared" si="5"/>
        <v>1.207464686146123E-2</v>
      </c>
      <c r="H25" s="19">
        <v>6346.2650000000003</v>
      </c>
      <c r="I25" s="140">
        <v>6515.0200000000023</v>
      </c>
      <c r="J25" s="214">
        <f t="shared" si="0"/>
        <v>1.2373542041197564E-2</v>
      </c>
      <c r="K25" s="215">
        <f t="shared" si="6"/>
        <v>1.215503271819722E-2</v>
      </c>
      <c r="L25" s="52">
        <f t="shared" si="7"/>
        <v>2.6591231220253475E-2</v>
      </c>
      <c r="N25" s="40">
        <f t="shared" si="1"/>
        <v>2.3204708465086883</v>
      </c>
      <c r="O25" s="143">
        <f t="shared" si="2"/>
        <v>2.3537542716986417</v>
      </c>
      <c r="P25" s="52">
        <f t="shared" si="8"/>
        <v>1.4343392954076831E-2</v>
      </c>
      <c r="Q25" s="2"/>
    </row>
    <row r="26" spans="1:17" ht="20.100000000000001" customHeight="1" x14ac:dyDescent="0.25">
      <c r="A26" s="8" t="s">
        <v>160</v>
      </c>
      <c r="B26" s="19">
        <v>12171.760000000006</v>
      </c>
      <c r="C26" s="140">
        <v>11639.990000000002</v>
      </c>
      <c r="D26" s="214">
        <f t="shared" si="3"/>
        <v>6.5974760340683884E-3</v>
      </c>
      <c r="E26" s="215">
        <f t="shared" si="4"/>
        <v>6.1609610031899305E-3</v>
      </c>
      <c r="F26" s="52">
        <f t="shared" si="5"/>
        <v>-4.3688833825182537E-2</v>
      </c>
      <c r="H26" s="19">
        <v>5324.6789999999983</v>
      </c>
      <c r="I26" s="140">
        <v>5180.1180000000004</v>
      </c>
      <c r="J26" s="214">
        <f t="shared" si="0"/>
        <v>1.0381718926389265E-2</v>
      </c>
      <c r="K26" s="215">
        <f t="shared" si="6"/>
        <v>9.6645142722696677E-3</v>
      </c>
      <c r="L26" s="52">
        <f t="shared" si="7"/>
        <v>-2.7149242236010458E-2</v>
      </c>
      <c r="N26" s="40">
        <f t="shared" si="1"/>
        <v>4.3746171465753481</v>
      </c>
      <c r="O26" s="143">
        <f t="shared" si="2"/>
        <v>4.4502770191383325</v>
      </c>
      <c r="P26" s="52">
        <f t="shared" si="8"/>
        <v>1.7295198648918222E-2</v>
      </c>
      <c r="Q26" s="2"/>
    </row>
    <row r="27" spans="1:17" ht="20.100000000000001" customHeight="1" x14ac:dyDescent="0.25">
      <c r="A27" s="8" t="s">
        <v>161</v>
      </c>
      <c r="B27" s="19">
        <v>16509.570000000003</v>
      </c>
      <c r="C27" s="140">
        <v>11767.109999999999</v>
      </c>
      <c r="D27" s="214">
        <f t="shared" si="3"/>
        <v>8.9487052330784068E-3</v>
      </c>
      <c r="E27" s="215">
        <f t="shared" si="4"/>
        <v>6.2282446832210544E-3</v>
      </c>
      <c r="F27" s="52">
        <f t="shared" si="5"/>
        <v>-0.28725521015992567</v>
      </c>
      <c r="H27" s="19">
        <v>4802.0770000000002</v>
      </c>
      <c r="I27" s="140">
        <v>4635.1040000000003</v>
      </c>
      <c r="J27" s="214">
        <f t="shared" si="0"/>
        <v>9.3627829352489807E-3</v>
      </c>
      <c r="K27" s="215">
        <f t="shared" si="6"/>
        <v>8.64768500668406E-3</v>
      </c>
      <c r="L27" s="52">
        <f t="shared" si="7"/>
        <v>-3.4770995966953454E-2</v>
      </c>
      <c r="N27" s="40">
        <f t="shared" si="1"/>
        <v>2.908662672619577</v>
      </c>
      <c r="O27" s="143">
        <f t="shared" si="2"/>
        <v>3.9390334585127533</v>
      </c>
      <c r="P27" s="52">
        <f t="shared" si="8"/>
        <v>0.35424210431566194</v>
      </c>
      <c r="Q27" s="2"/>
    </row>
    <row r="28" spans="1:17" ht="20.100000000000001" customHeight="1" x14ac:dyDescent="0.25">
      <c r="A28" s="8" t="s">
        <v>162</v>
      </c>
      <c r="B28" s="19">
        <v>56884.160000000011</v>
      </c>
      <c r="C28" s="140">
        <v>57896.939999999981</v>
      </c>
      <c r="D28" s="214">
        <f t="shared" si="3"/>
        <v>3.0833000512506949E-2</v>
      </c>
      <c r="E28" s="215">
        <f t="shared" si="4"/>
        <v>3.0644424053974877E-2</v>
      </c>
      <c r="F28" s="52">
        <f t="shared" si="5"/>
        <v>1.7804253416064675E-2</v>
      </c>
      <c r="H28" s="19">
        <v>4043.0010000000016</v>
      </c>
      <c r="I28" s="140">
        <v>4475.0480000000007</v>
      </c>
      <c r="J28" s="214">
        <f t="shared" si="0"/>
        <v>7.8827850469691714E-3</v>
      </c>
      <c r="K28" s="215">
        <f t="shared" si="6"/>
        <v>8.3490695125269018E-3</v>
      </c>
      <c r="L28" s="52">
        <f t="shared" si="7"/>
        <v>0.10686294660822467</v>
      </c>
      <c r="N28" s="40">
        <f t="shared" si="1"/>
        <v>0.71074285003065896</v>
      </c>
      <c r="O28" s="143">
        <f t="shared" si="2"/>
        <v>0.77293342273356802</v>
      </c>
      <c r="P28" s="52">
        <f t="shared" si="8"/>
        <v>8.7500806656340441E-2</v>
      </c>
      <c r="Q28" s="2"/>
    </row>
    <row r="29" spans="1:17" ht="20.100000000000001" customHeight="1" x14ac:dyDescent="0.25">
      <c r="A29" s="8" t="s">
        <v>184</v>
      </c>
      <c r="B29" s="19">
        <v>16579.55</v>
      </c>
      <c r="C29" s="140">
        <v>10881.869999999997</v>
      </c>
      <c r="D29" s="214">
        <f t="shared" si="3"/>
        <v>8.9866365899950781E-3</v>
      </c>
      <c r="E29" s="215">
        <f t="shared" si="4"/>
        <v>5.7596936691339407E-3</v>
      </c>
      <c r="F29" s="52">
        <f t="shared" si="5"/>
        <v>-0.34365709563890467</v>
      </c>
      <c r="H29" s="19">
        <v>5789.2759999999989</v>
      </c>
      <c r="I29" s="140">
        <v>4329.9549999999999</v>
      </c>
      <c r="J29" s="214">
        <f t="shared" si="0"/>
        <v>1.1287560474404401E-2</v>
      </c>
      <c r="K29" s="215">
        <f t="shared" si="6"/>
        <v>8.0783703953819976E-3</v>
      </c>
      <c r="L29" s="52">
        <f t="shared" si="7"/>
        <v>-0.25207314351570026</v>
      </c>
      <c r="N29" s="40">
        <f t="shared" si="1"/>
        <v>3.4918173291796211</v>
      </c>
      <c r="O29" s="143">
        <f t="shared" si="2"/>
        <v>3.9790541515382936</v>
      </c>
      <c r="P29" s="52">
        <f t="shared" si="8"/>
        <v>0.13953674445883613</v>
      </c>
      <c r="Q29" s="2"/>
    </row>
    <row r="30" spans="1:17" ht="20.100000000000001" customHeight="1" x14ac:dyDescent="0.25">
      <c r="A30" s="8" t="s">
        <v>185</v>
      </c>
      <c r="B30" s="19">
        <v>7842.58</v>
      </c>
      <c r="C30" s="140">
        <v>11532.480000000003</v>
      </c>
      <c r="D30" s="214">
        <f t="shared" si="3"/>
        <v>4.2509245659842158E-3</v>
      </c>
      <c r="E30" s="215">
        <f t="shared" si="4"/>
        <v>6.1040567517727951E-3</v>
      </c>
      <c r="F30" s="52">
        <f t="shared" si="5"/>
        <v>0.47049567871797332</v>
      </c>
      <c r="H30" s="19">
        <v>2610.9010000000017</v>
      </c>
      <c r="I30" s="140">
        <v>3781.6200000000013</v>
      </c>
      <c r="J30" s="214">
        <f t="shared" si="0"/>
        <v>5.0905679622431114E-3</v>
      </c>
      <c r="K30" s="215">
        <f t="shared" si="6"/>
        <v>7.055345160535036E-3</v>
      </c>
      <c r="L30" s="52">
        <f t="shared" si="7"/>
        <v>0.44839654969682835</v>
      </c>
      <c r="N30" s="40">
        <f t="shared" si="1"/>
        <v>3.3291353100637822</v>
      </c>
      <c r="O30" s="143">
        <f t="shared" si="2"/>
        <v>3.2791038874552569</v>
      </c>
      <c r="P30" s="52">
        <f t="shared" si="8"/>
        <v>-1.5028353595987266E-2</v>
      </c>
      <c r="Q30" s="2"/>
    </row>
    <row r="31" spans="1:17" ht="20.100000000000001" customHeight="1" x14ac:dyDescent="0.25">
      <c r="A31" s="8" t="s">
        <v>186</v>
      </c>
      <c r="B31" s="19">
        <v>10549.570000000003</v>
      </c>
      <c r="C31" s="140">
        <v>13538.1</v>
      </c>
      <c r="D31" s="214">
        <f t="shared" si="3"/>
        <v>5.7181981278571744E-3</v>
      </c>
      <c r="E31" s="215">
        <f t="shared" si="4"/>
        <v>7.1656166506402141E-3</v>
      </c>
      <c r="F31" s="52">
        <f t="shared" si="5"/>
        <v>0.28328453197618442</v>
      </c>
      <c r="H31" s="19">
        <v>2706.1389999999997</v>
      </c>
      <c r="I31" s="140">
        <v>3310.0070000000005</v>
      </c>
      <c r="J31" s="214">
        <f t="shared" si="0"/>
        <v>5.2762569299933627E-3</v>
      </c>
      <c r="K31" s="215">
        <f t="shared" si="6"/>
        <v>6.1754596889129756E-3</v>
      </c>
      <c r="L31" s="52">
        <f t="shared" si="7"/>
        <v>0.22314744364572586</v>
      </c>
      <c r="N31" s="40">
        <f t="shared" si="1"/>
        <v>2.5651652152646971</v>
      </c>
      <c r="O31" s="143">
        <f t="shared" si="2"/>
        <v>2.4449568255515919</v>
      </c>
      <c r="P31" s="52">
        <f t="shared" si="8"/>
        <v>-4.6861850846009162E-2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182501.89999999991</v>
      </c>
      <c r="C32" s="140">
        <f>C33-SUM(C7:C31)</f>
        <v>170272.84000000032</v>
      </c>
      <c r="D32" s="214">
        <f t="shared" si="3"/>
        <v>9.8921759172210466E-2</v>
      </c>
      <c r="E32" s="215">
        <f t="shared" si="4"/>
        <v>9.0124160514089821E-2</v>
      </c>
      <c r="F32" s="52">
        <f t="shared" si="5"/>
        <v>-6.7007850329227236E-2</v>
      </c>
      <c r="H32" s="19">
        <f>H33-SUM(H7:H31)</f>
        <v>46861.937000000267</v>
      </c>
      <c r="I32" s="140">
        <f>I33-SUM(I7:I31)</f>
        <v>43802.549000000174</v>
      </c>
      <c r="J32" s="214">
        <f t="shared" si="0"/>
        <v>9.1368410805639996E-2</v>
      </c>
      <c r="K32" s="215">
        <f t="shared" si="6"/>
        <v>8.1722146092481504E-2</v>
      </c>
      <c r="L32" s="52">
        <f t="shared" si="7"/>
        <v>-6.5285137488023087E-2</v>
      </c>
      <c r="N32" s="40">
        <f t="shared" si="1"/>
        <v>2.5677506371166707</v>
      </c>
      <c r="O32" s="143">
        <f t="shared" si="2"/>
        <v>2.5724918313455096</v>
      </c>
      <c r="P32" s="52">
        <f t="shared" si="8"/>
        <v>1.8464387313570244E-3</v>
      </c>
      <c r="Q32" s="2"/>
    </row>
    <row r="33" spans="1:17" ht="26.25" customHeight="1" thickBot="1" x14ac:dyDescent="0.3">
      <c r="A33" s="35" t="s">
        <v>18</v>
      </c>
      <c r="B33" s="36">
        <v>1844911.59</v>
      </c>
      <c r="C33" s="148">
        <v>1889314.0200000003</v>
      </c>
      <c r="D33" s="251">
        <f>SUM(D7:D32)</f>
        <v>0.99999999999999989</v>
      </c>
      <c r="E33" s="252">
        <f>SUM(E7:E32)</f>
        <v>0.99999999999999989</v>
      </c>
      <c r="F33" s="57">
        <f t="shared" si="5"/>
        <v>2.4067511007397468E-2</v>
      </c>
      <c r="G33" s="56"/>
      <c r="H33" s="36">
        <v>512889.92100000026</v>
      </c>
      <c r="I33" s="148">
        <v>535993.62100000016</v>
      </c>
      <c r="J33" s="251">
        <f>SUM(J7:J32)</f>
        <v>0.99999999999999978</v>
      </c>
      <c r="K33" s="252">
        <f>SUM(K7:K32)</f>
        <v>1</v>
      </c>
      <c r="L33" s="57">
        <f t="shared" si="7"/>
        <v>4.504611819033949E-2</v>
      </c>
      <c r="M33" s="56"/>
      <c r="N33" s="37">
        <f t="shared" si="1"/>
        <v>2.7800243858839884</v>
      </c>
      <c r="O33" s="150">
        <f t="shared" si="2"/>
        <v>2.8369747714040683</v>
      </c>
      <c r="P33" s="57">
        <f t="shared" si="8"/>
        <v>2.0485570489688677E-2</v>
      </c>
      <c r="Q33" s="2"/>
    </row>
    <row r="35" spans="1:17" ht="15.75" thickBot="1" x14ac:dyDescent="0.3">
      <c r="L35" s="10"/>
    </row>
    <row r="36" spans="1:17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6"/>
      <c r="L36" s="130" t="s">
        <v>0</v>
      </c>
      <c r="N36" s="356" t="s">
        <v>22</v>
      </c>
      <c r="O36" s="346"/>
      <c r="P36" s="130" t="s">
        <v>0</v>
      </c>
    </row>
    <row r="37" spans="1:17" x14ac:dyDescent="0.25">
      <c r="A37" s="361"/>
      <c r="B37" s="351" t="str">
        <f>B5</f>
        <v>jan-jul</v>
      </c>
      <c r="C37" s="353"/>
      <c r="D37" s="351" t="str">
        <f>B37</f>
        <v>jan-jul</v>
      </c>
      <c r="E37" s="353"/>
      <c r="F37" s="131" t="str">
        <f>F5</f>
        <v>2023 / 2022</v>
      </c>
      <c r="H37" s="354" t="str">
        <f>B37</f>
        <v>jan-jul</v>
      </c>
      <c r="I37" s="353"/>
      <c r="J37" s="351" t="str">
        <f>H37</f>
        <v>jan-jul</v>
      </c>
      <c r="K37" s="353"/>
      <c r="L37" s="131" t="str">
        <f>F37</f>
        <v>2023 / 2022</v>
      </c>
      <c r="N37" s="354" t="str">
        <f>B37</f>
        <v>jan-jul</v>
      </c>
      <c r="O37" s="352"/>
      <c r="P37" s="131" t="str">
        <f>L37</f>
        <v>2023 / 2022</v>
      </c>
    </row>
    <row r="38" spans="1:17" ht="19.5" customHeight="1" thickBot="1" x14ac:dyDescent="0.3">
      <c r="A38" s="362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174</v>
      </c>
      <c r="B39" s="19">
        <v>235281.55000000008</v>
      </c>
      <c r="C39" s="147">
        <v>207874.91999999995</v>
      </c>
      <c r="D39" s="247">
        <f>B39/$B$62</f>
        <v>0.2748923469051735</v>
      </c>
      <c r="E39" s="246">
        <f>C39/$C$62</f>
        <v>0.24666351498901329</v>
      </c>
      <c r="F39" s="52">
        <f>(C39-B39)/B39</f>
        <v>-0.11648439922297397</v>
      </c>
      <c r="H39" s="39">
        <v>62711.302999999993</v>
      </c>
      <c r="I39" s="147">
        <v>60726.019999999953</v>
      </c>
      <c r="J39" s="250">
        <f>H39/$H$62</f>
        <v>0.26993977097771543</v>
      </c>
      <c r="K39" s="246">
        <f>I39/$I$62</f>
        <v>0.2644003717121598</v>
      </c>
      <c r="L39" s="52">
        <f>(I39-H39)/H39</f>
        <v>-3.165749880846902E-2</v>
      </c>
      <c r="N39" s="40">
        <f t="shared" ref="N39:N62" si="9">(H39/B39)*10</f>
        <v>2.665372741721566</v>
      </c>
      <c r="O39" s="149">
        <f t="shared" ref="O39:O62" si="10">(I39/C39)*10</f>
        <v>2.9212768909303715</v>
      </c>
      <c r="P39" s="52">
        <f>(O39-N39)/N39</f>
        <v>9.6010642415258127E-2</v>
      </c>
    </row>
    <row r="40" spans="1:17" ht="20.100000000000001" customHeight="1" x14ac:dyDescent="0.25">
      <c r="A40" s="38" t="s">
        <v>175</v>
      </c>
      <c r="B40" s="19">
        <v>124355.72999999997</v>
      </c>
      <c r="C40" s="140">
        <v>118047.32000000008</v>
      </c>
      <c r="D40" s="247">
        <f t="shared" ref="D40:D61" si="11">B40/$B$62</f>
        <v>0.14529162388978681</v>
      </c>
      <c r="E40" s="215">
        <f t="shared" ref="E40:E61" si="12">C40/$C$62</f>
        <v>0.14007445865154333</v>
      </c>
      <c r="F40" s="52">
        <f t="shared" ref="F40:F62" si="13">(C40-B40)/B40</f>
        <v>-5.0728744063501446E-2</v>
      </c>
      <c r="H40" s="19">
        <v>29305.060999999991</v>
      </c>
      <c r="I40" s="140">
        <v>28706.30100000001</v>
      </c>
      <c r="J40" s="247">
        <f t="shared" ref="J40:J62" si="14">H40/$H$62</f>
        <v>0.12614315245256472</v>
      </c>
      <c r="K40" s="215">
        <f t="shared" ref="K40:K62" si="15">I40/$I$62</f>
        <v>0.12498689449565693</v>
      </c>
      <c r="L40" s="52">
        <f t="shared" ref="L40:L62" si="16">(I40-H40)/H40</f>
        <v>-2.0431965659446345E-2</v>
      </c>
      <c r="N40" s="40">
        <f t="shared" si="9"/>
        <v>2.3565509204923649</v>
      </c>
      <c r="O40" s="143">
        <f t="shared" si="10"/>
        <v>2.431762195024842</v>
      </c>
      <c r="P40" s="52">
        <f t="shared" ref="P40:P62" si="17">(O40-N40)/N40</f>
        <v>3.1915828288897267E-2</v>
      </c>
    </row>
    <row r="41" spans="1:17" ht="20.100000000000001" customHeight="1" x14ac:dyDescent="0.25">
      <c r="A41" s="38" t="s">
        <v>176</v>
      </c>
      <c r="B41" s="19">
        <v>74614.219999999958</v>
      </c>
      <c r="C41" s="140">
        <v>103470.74999999997</v>
      </c>
      <c r="D41" s="247">
        <f t="shared" si="11"/>
        <v>8.7175887987387513E-2</v>
      </c>
      <c r="E41" s="215">
        <f t="shared" si="12"/>
        <v>0.12277796135074615</v>
      </c>
      <c r="F41" s="52">
        <f t="shared" si="13"/>
        <v>0.38674303638100122</v>
      </c>
      <c r="H41" s="19">
        <v>26040.981999999996</v>
      </c>
      <c r="I41" s="140">
        <v>27076.658000000003</v>
      </c>
      <c r="J41" s="247">
        <f t="shared" si="14"/>
        <v>0.11209297815283491</v>
      </c>
      <c r="K41" s="215">
        <f t="shared" si="15"/>
        <v>0.11789144817860665</v>
      </c>
      <c r="L41" s="52">
        <f t="shared" si="16"/>
        <v>3.9771004027421349E-2</v>
      </c>
      <c r="N41" s="40">
        <f t="shared" si="9"/>
        <v>3.4900829895427457</v>
      </c>
      <c r="O41" s="143">
        <f t="shared" si="10"/>
        <v>2.6168417644600055</v>
      </c>
      <c r="P41" s="52">
        <f t="shared" si="17"/>
        <v>-0.25020643569199141</v>
      </c>
    </row>
    <row r="42" spans="1:17" ht="20.100000000000001" customHeight="1" x14ac:dyDescent="0.25">
      <c r="A42" s="38" t="s">
        <v>177</v>
      </c>
      <c r="B42" s="19">
        <v>75026.459999999963</v>
      </c>
      <c r="C42" s="140">
        <v>62105.720000000016</v>
      </c>
      <c r="D42" s="247">
        <f t="shared" si="11"/>
        <v>8.7657530602748515E-2</v>
      </c>
      <c r="E42" s="215">
        <f t="shared" si="12"/>
        <v>7.3694388895608337E-2</v>
      </c>
      <c r="F42" s="52">
        <f t="shared" si="13"/>
        <v>-0.17221577560769832</v>
      </c>
      <c r="H42" s="19">
        <v>25884.968000000004</v>
      </c>
      <c r="I42" s="140">
        <v>22527.555999999997</v>
      </c>
      <c r="J42" s="247">
        <f t="shared" si="14"/>
        <v>0.11142141845921293</v>
      </c>
      <c r="K42" s="215">
        <f t="shared" si="15"/>
        <v>9.8084711959823795E-2</v>
      </c>
      <c r="L42" s="52">
        <f t="shared" si="16"/>
        <v>-0.12970508597885874</v>
      </c>
      <c r="N42" s="40">
        <f t="shared" si="9"/>
        <v>3.4501118671999209</v>
      </c>
      <c r="O42" s="143">
        <f t="shared" si="10"/>
        <v>3.6272916568715399</v>
      </c>
      <c r="P42" s="52">
        <f t="shared" si="17"/>
        <v>5.1354795580995594E-2</v>
      </c>
    </row>
    <row r="43" spans="1:17" ht="20.100000000000001" customHeight="1" x14ac:dyDescent="0.25">
      <c r="A43" s="38" t="s">
        <v>178</v>
      </c>
      <c r="B43" s="19">
        <v>77461.630000000019</v>
      </c>
      <c r="C43" s="140">
        <v>89097.319999999963</v>
      </c>
      <c r="D43" s="247">
        <f t="shared" si="11"/>
        <v>9.0502673353691318E-2</v>
      </c>
      <c r="E43" s="215">
        <f t="shared" si="12"/>
        <v>0.10572250912857073</v>
      </c>
      <c r="F43" s="52">
        <f t="shared" si="13"/>
        <v>0.15021230511157513</v>
      </c>
      <c r="H43" s="19">
        <v>17743.82699999999</v>
      </c>
      <c r="I43" s="140">
        <v>20401.634000000002</v>
      </c>
      <c r="J43" s="247">
        <f t="shared" si="14"/>
        <v>7.6378011100298807E-2</v>
      </c>
      <c r="K43" s="215">
        <f t="shared" si="15"/>
        <v>8.8828472755755145E-2</v>
      </c>
      <c r="L43" s="52">
        <f t="shared" si="16"/>
        <v>0.14978769799773256</v>
      </c>
      <c r="N43" s="40">
        <f t="shared" si="9"/>
        <v>2.2906601629735892</v>
      </c>
      <c r="O43" s="143">
        <f t="shared" si="10"/>
        <v>2.2898145533445908</v>
      </c>
      <c r="P43" s="52">
        <f t="shared" si="17"/>
        <v>-3.6915542631197712E-4</v>
      </c>
    </row>
    <row r="44" spans="1:17" ht="20.100000000000001" customHeight="1" x14ac:dyDescent="0.25">
      <c r="A44" s="38" t="s">
        <v>179</v>
      </c>
      <c r="B44" s="19">
        <v>63312.359999999986</v>
      </c>
      <c r="C44" s="140">
        <v>59886.250000000015</v>
      </c>
      <c r="D44" s="247">
        <f t="shared" si="11"/>
        <v>7.3971304713460195E-2</v>
      </c>
      <c r="E44" s="215">
        <f t="shared" si="12"/>
        <v>7.106077503005559E-2</v>
      </c>
      <c r="F44" s="52">
        <f t="shared" si="13"/>
        <v>-5.4114394093032897E-2</v>
      </c>
      <c r="H44" s="19">
        <v>15605.403</v>
      </c>
      <c r="I44" s="140">
        <v>14690.308000000003</v>
      </c>
      <c r="J44" s="247">
        <f t="shared" si="14"/>
        <v>6.7173200209776435E-2</v>
      </c>
      <c r="K44" s="215">
        <f t="shared" si="15"/>
        <v>6.3961427008819585E-2</v>
      </c>
      <c r="L44" s="52">
        <f t="shared" si="16"/>
        <v>-5.863962628840777E-2</v>
      </c>
      <c r="N44" s="40">
        <f t="shared" si="9"/>
        <v>2.4648272470020078</v>
      </c>
      <c r="O44" s="143">
        <f t="shared" si="10"/>
        <v>2.4530352125905361</v>
      </c>
      <c r="P44" s="52">
        <f t="shared" si="17"/>
        <v>-4.7841220620286704E-3</v>
      </c>
    </row>
    <row r="45" spans="1:17" ht="20.100000000000001" customHeight="1" x14ac:dyDescent="0.25">
      <c r="A45" s="38" t="s">
        <v>180</v>
      </c>
      <c r="B45" s="19">
        <v>65965.41</v>
      </c>
      <c r="C45" s="140">
        <v>63324.010000000024</v>
      </c>
      <c r="D45" s="247">
        <f t="shared" si="11"/>
        <v>7.7071008625461693E-2</v>
      </c>
      <c r="E45" s="215">
        <f t="shared" si="12"/>
        <v>7.5140006739627063E-2</v>
      </c>
      <c r="F45" s="52">
        <f t="shared" si="13"/>
        <v>-4.0042197873097117E-2</v>
      </c>
      <c r="H45" s="19">
        <v>12319.937000000002</v>
      </c>
      <c r="I45" s="140">
        <v>12694.217000000002</v>
      </c>
      <c r="J45" s="247">
        <f t="shared" si="14"/>
        <v>5.3030965920766844E-2</v>
      </c>
      <c r="K45" s="215">
        <f t="shared" si="15"/>
        <v>5.5270470440757044E-2</v>
      </c>
      <c r="L45" s="52">
        <f t="shared" si="16"/>
        <v>3.0380025482273212E-2</v>
      </c>
      <c r="N45" s="40">
        <f t="shared" si="9"/>
        <v>1.8676359322256926</v>
      </c>
      <c r="O45" s="143">
        <f t="shared" si="10"/>
        <v>2.0046451575002906</v>
      </c>
      <c r="P45" s="52">
        <f t="shared" si="17"/>
        <v>7.3359707269779223E-2</v>
      </c>
    </row>
    <row r="46" spans="1:17" ht="20.100000000000001" customHeight="1" x14ac:dyDescent="0.25">
      <c r="A46" s="38" t="s">
        <v>181</v>
      </c>
      <c r="B46" s="19">
        <v>23001.720000000012</v>
      </c>
      <c r="C46" s="140">
        <v>26414.300000000003</v>
      </c>
      <c r="D46" s="247">
        <f t="shared" si="11"/>
        <v>2.6874171789737309E-2</v>
      </c>
      <c r="E46" s="215">
        <f t="shared" si="12"/>
        <v>3.1343098455428368E-2</v>
      </c>
      <c r="F46" s="52">
        <f t="shared" si="13"/>
        <v>0.14836194858471405</v>
      </c>
      <c r="H46" s="19">
        <v>9988.103000000001</v>
      </c>
      <c r="I46" s="140">
        <v>10179.334000000003</v>
      </c>
      <c r="J46" s="247">
        <f t="shared" si="14"/>
        <v>4.2993624870493172E-2</v>
      </c>
      <c r="K46" s="215">
        <f t="shared" si="15"/>
        <v>4.4320699650367813E-2</v>
      </c>
      <c r="L46" s="52">
        <f t="shared" si="16"/>
        <v>1.9145877850879348E-2</v>
      </c>
      <c r="N46" s="40">
        <f t="shared" si="9"/>
        <v>4.3423287475893089</v>
      </c>
      <c r="O46" s="143">
        <f t="shared" si="10"/>
        <v>3.8537209011785292</v>
      </c>
      <c r="P46" s="52">
        <f t="shared" si="17"/>
        <v>-0.11252207624354459</v>
      </c>
    </row>
    <row r="47" spans="1:17" ht="20.100000000000001" customHeight="1" x14ac:dyDescent="0.25">
      <c r="A47" s="38" t="s">
        <v>182</v>
      </c>
      <c r="B47" s="19">
        <v>27521.900000000005</v>
      </c>
      <c r="C47" s="140">
        <v>25386.900000000016</v>
      </c>
      <c r="D47" s="247">
        <f t="shared" si="11"/>
        <v>3.2155346147156434E-2</v>
      </c>
      <c r="E47" s="215">
        <f t="shared" si="12"/>
        <v>3.012398989101036E-2</v>
      </c>
      <c r="F47" s="52">
        <f t="shared" si="13"/>
        <v>-7.7574586056921538E-2</v>
      </c>
      <c r="H47" s="19">
        <v>6807.9599999999991</v>
      </c>
      <c r="I47" s="140">
        <v>6603.9319999999989</v>
      </c>
      <c r="J47" s="247">
        <f t="shared" si="14"/>
        <v>2.9304751700430266E-2</v>
      </c>
      <c r="K47" s="215">
        <f t="shared" si="15"/>
        <v>2.8753441697016005E-2</v>
      </c>
      <c r="L47" s="52">
        <f t="shared" si="16"/>
        <v>-2.9969036245806421E-2</v>
      </c>
      <c r="N47" s="40">
        <f t="shared" si="9"/>
        <v>2.4736518917661927</v>
      </c>
      <c r="O47" s="143">
        <f t="shared" si="10"/>
        <v>2.6013148513603452</v>
      </c>
      <c r="P47" s="52">
        <f t="shared" si="17"/>
        <v>5.1609104748769195E-2</v>
      </c>
    </row>
    <row r="48" spans="1:17" ht="20.100000000000001" customHeight="1" x14ac:dyDescent="0.25">
      <c r="A48" s="38" t="s">
        <v>183</v>
      </c>
      <c r="B48" s="19">
        <v>27349.040000000008</v>
      </c>
      <c r="C48" s="140">
        <v>27679.269999999986</v>
      </c>
      <c r="D48" s="247">
        <f t="shared" si="11"/>
        <v>3.1953384322754866E-2</v>
      </c>
      <c r="E48" s="215">
        <f t="shared" si="12"/>
        <v>3.2844106593185672E-2</v>
      </c>
      <c r="F48" s="52">
        <f t="shared" si="13"/>
        <v>1.207464686146123E-2</v>
      </c>
      <c r="H48" s="19">
        <v>6346.2650000000003</v>
      </c>
      <c r="I48" s="140">
        <v>6515.0200000000023</v>
      </c>
      <c r="J48" s="247">
        <f t="shared" si="14"/>
        <v>2.731739317653616E-2</v>
      </c>
      <c r="K48" s="215">
        <f t="shared" si="15"/>
        <v>2.8366319902278416E-2</v>
      </c>
      <c r="L48" s="52">
        <f t="shared" si="16"/>
        <v>2.6591231220253475E-2</v>
      </c>
      <c r="N48" s="40">
        <f t="shared" si="9"/>
        <v>2.3204708465086883</v>
      </c>
      <c r="O48" s="143">
        <f t="shared" si="10"/>
        <v>2.3537542716986417</v>
      </c>
      <c r="P48" s="52">
        <f t="shared" si="17"/>
        <v>1.4343392954076831E-2</v>
      </c>
    </row>
    <row r="49" spans="1:16" ht="20.100000000000001" customHeight="1" x14ac:dyDescent="0.25">
      <c r="A49" s="38" t="s">
        <v>184</v>
      </c>
      <c r="B49" s="19">
        <v>16579.55</v>
      </c>
      <c r="C49" s="140">
        <v>10881.869999999997</v>
      </c>
      <c r="D49" s="247">
        <f t="shared" si="11"/>
        <v>1.9370798135815017E-2</v>
      </c>
      <c r="E49" s="215">
        <f t="shared" si="12"/>
        <v>1.2912381656495617E-2</v>
      </c>
      <c r="F49" s="52">
        <f t="shared" si="13"/>
        <v>-0.34365709563890467</v>
      </c>
      <c r="H49" s="19">
        <v>5789.2759999999989</v>
      </c>
      <c r="I49" s="140">
        <v>4329.9549999999999</v>
      </c>
      <c r="J49" s="247">
        <f t="shared" si="14"/>
        <v>2.4919843199028801E-2</v>
      </c>
      <c r="K49" s="215">
        <f t="shared" si="15"/>
        <v>1.8852572776824922E-2</v>
      </c>
      <c r="L49" s="52">
        <f t="shared" si="16"/>
        <v>-0.25207314351570026</v>
      </c>
      <c r="N49" s="40">
        <f t="shared" si="9"/>
        <v>3.4918173291796211</v>
      </c>
      <c r="O49" s="143">
        <f t="shared" si="10"/>
        <v>3.9790541515382936</v>
      </c>
      <c r="P49" s="52">
        <f t="shared" si="17"/>
        <v>0.13953674445883613</v>
      </c>
    </row>
    <row r="50" spans="1:16" ht="20.100000000000001" customHeight="1" x14ac:dyDescent="0.25">
      <c r="A50" s="38" t="s">
        <v>185</v>
      </c>
      <c r="B50" s="19">
        <v>7842.58</v>
      </c>
      <c r="C50" s="140">
        <v>11532.480000000003</v>
      </c>
      <c r="D50" s="247">
        <f t="shared" si="11"/>
        <v>9.1629166077475035E-3</v>
      </c>
      <c r="E50" s="215">
        <f t="shared" si="12"/>
        <v>1.3684392774946095E-2</v>
      </c>
      <c r="F50" s="52">
        <f t="shared" si="13"/>
        <v>0.47049567871797332</v>
      </c>
      <c r="H50" s="19">
        <v>2610.9010000000017</v>
      </c>
      <c r="I50" s="140">
        <v>3781.6200000000013</v>
      </c>
      <c r="J50" s="247">
        <f t="shared" si="14"/>
        <v>1.1238580355848909E-2</v>
      </c>
      <c r="K50" s="215">
        <f t="shared" si="15"/>
        <v>1.646512868246822E-2</v>
      </c>
      <c r="L50" s="52">
        <f t="shared" si="16"/>
        <v>0.44839654969682835</v>
      </c>
      <c r="N50" s="40">
        <f t="shared" si="9"/>
        <v>3.3291353100637822</v>
      </c>
      <c r="O50" s="143">
        <f t="shared" si="10"/>
        <v>3.2791038874552569</v>
      </c>
      <c r="P50" s="52">
        <f t="shared" si="17"/>
        <v>-1.5028353595987266E-2</v>
      </c>
    </row>
    <row r="51" spans="1:16" ht="20.100000000000001" customHeight="1" x14ac:dyDescent="0.25">
      <c r="A51" s="38" t="s">
        <v>186</v>
      </c>
      <c r="B51" s="19">
        <v>10549.570000000003</v>
      </c>
      <c r="C51" s="140">
        <v>13538.1</v>
      </c>
      <c r="D51" s="247">
        <f t="shared" si="11"/>
        <v>1.2325641581927742E-2</v>
      </c>
      <c r="E51" s="215">
        <f t="shared" si="12"/>
        <v>1.6064253120447441E-2</v>
      </c>
      <c r="F51" s="52">
        <f t="shared" si="13"/>
        <v>0.28328453197618442</v>
      </c>
      <c r="H51" s="19">
        <v>2706.1389999999997</v>
      </c>
      <c r="I51" s="140">
        <v>3310.0070000000005</v>
      </c>
      <c r="J51" s="247">
        <f t="shared" si="14"/>
        <v>1.1648530758384399E-2</v>
      </c>
      <c r="K51" s="215">
        <f t="shared" si="15"/>
        <v>1.441173126725334E-2</v>
      </c>
      <c r="L51" s="52">
        <f t="shared" si="16"/>
        <v>0.22314744364572586</v>
      </c>
      <c r="N51" s="40">
        <f t="shared" si="9"/>
        <v>2.5651652152646971</v>
      </c>
      <c r="O51" s="143">
        <f t="shared" si="10"/>
        <v>2.4449568255515919</v>
      </c>
      <c r="P51" s="52">
        <f t="shared" si="17"/>
        <v>-4.6861850846009162E-2</v>
      </c>
    </row>
    <row r="52" spans="1:16" ht="20.100000000000001" customHeight="1" x14ac:dyDescent="0.25">
      <c r="A52" s="38" t="s">
        <v>187</v>
      </c>
      <c r="B52" s="19">
        <v>3080.9899999999984</v>
      </c>
      <c r="C52" s="140">
        <v>3388.82</v>
      </c>
      <c r="D52" s="247">
        <f t="shared" si="11"/>
        <v>3.5996896989643674E-3</v>
      </c>
      <c r="E52" s="215">
        <f t="shared" si="12"/>
        <v>4.0211597092379798E-3</v>
      </c>
      <c r="F52" s="52">
        <f t="shared" si="13"/>
        <v>9.9912690401462487E-2</v>
      </c>
      <c r="H52" s="19">
        <v>1559.8750000000002</v>
      </c>
      <c r="I52" s="140">
        <v>1398.1260000000002</v>
      </c>
      <c r="J52" s="247">
        <f t="shared" si="14"/>
        <v>6.7144562480844E-3</v>
      </c>
      <c r="K52" s="215">
        <f t="shared" si="15"/>
        <v>6.0874240416288672E-3</v>
      </c>
      <c r="L52" s="52">
        <f t="shared" si="16"/>
        <v>-0.10369356518951839</v>
      </c>
      <c r="N52" s="40">
        <f t="shared" ref="N52" si="18">(H52/B52)*10</f>
        <v>5.062901859467253</v>
      </c>
      <c r="O52" s="143">
        <f t="shared" ref="O52" si="19">(I52/C52)*10</f>
        <v>4.1257015716385057</v>
      </c>
      <c r="P52" s="52">
        <f t="shared" ref="P52" si="20">(O52-N52)/N52</f>
        <v>-0.18511128871207563</v>
      </c>
    </row>
    <row r="53" spans="1:16" ht="20.100000000000001" customHeight="1" x14ac:dyDescent="0.25">
      <c r="A53" s="38" t="s">
        <v>189</v>
      </c>
      <c r="B53" s="19">
        <v>4211.7900000000027</v>
      </c>
      <c r="C53" s="140">
        <v>4403.0199999999995</v>
      </c>
      <c r="D53" s="247">
        <f t="shared" si="11"/>
        <v>4.9208653962528768E-3</v>
      </c>
      <c r="E53" s="215">
        <f t="shared" si="12"/>
        <v>5.2246052085885373E-3</v>
      </c>
      <c r="F53" s="52">
        <f t="shared" si="13"/>
        <v>4.5403498275079411E-2</v>
      </c>
      <c r="H53" s="19">
        <v>1244.2259999999994</v>
      </c>
      <c r="I53" s="140">
        <v>1326.6659999999999</v>
      </c>
      <c r="J53" s="247">
        <f t="shared" si="14"/>
        <v>5.3557503259742322E-3</v>
      </c>
      <c r="K53" s="215">
        <f t="shared" si="15"/>
        <v>5.7762880481527432E-3</v>
      </c>
      <c r="L53" s="52">
        <f t="shared" si="16"/>
        <v>6.6258059227182642E-2</v>
      </c>
      <c r="N53" s="40">
        <f t="shared" si="9"/>
        <v>2.9541501356905226</v>
      </c>
      <c r="O53" s="143">
        <f t="shared" si="10"/>
        <v>3.0130819301297747</v>
      </c>
      <c r="P53" s="52">
        <f t="shared" si="17"/>
        <v>1.994881496619565E-2</v>
      </c>
    </row>
    <row r="54" spans="1:16" ht="20.100000000000001" customHeight="1" x14ac:dyDescent="0.25">
      <c r="A54" s="38" t="s">
        <v>188</v>
      </c>
      <c r="B54" s="19">
        <v>6128.6000000000022</v>
      </c>
      <c r="C54" s="140">
        <v>4435.1099999999997</v>
      </c>
      <c r="D54" s="247">
        <f t="shared" si="11"/>
        <v>7.1603797120643178E-3</v>
      </c>
      <c r="E54" s="215">
        <f t="shared" si="12"/>
        <v>5.2626830690442258E-3</v>
      </c>
      <c r="F54" s="52">
        <f t="shared" si="13"/>
        <v>-0.27632575139509868</v>
      </c>
      <c r="H54" s="19">
        <v>1219.4639999999999</v>
      </c>
      <c r="I54" s="140">
        <v>1268.4829999999995</v>
      </c>
      <c r="J54" s="247">
        <f t="shared" si="14"/>
        <v>5.2491627047769806E-3</v>
      </c>
      <c r="K54" s="215">
        <f t="shared" si="15"/>
        <v>5.5229599553956558E-3</v>
      </c>
      <c r="L54" s="52">
        <f t="shared" si="16"/>
        <v>4.0197168592102393E-2</v>
      </c>
      <c r="N54" s="40">
        <f t="shared" ref="N54" si="21">(H54/B54)*10</f>
        <v>1.9897921221812478</v>
      </c>
      <c r="O54" s="143">
        <f t="shared" ref="O54" si="22">(I54/C54)*10</f>
        <v>2.8600936617130119</v>
      </c>
      <c r="P54" s="52">
        <f t="shared" ref="P54" si="23">(O54-N54)/N54</f>
        <v>0.43738314662625316</v>
      </c>
    </row>
    <row r="55" spans="1:16" ht="20.100000000000001" customHeight="1" x14ac:dyDescent="0.25">
      <c r="A55" s="38" t="s">
        <v>190</v>
      </c>
      <c r="B55" s="19">
        <v>3235.8699999999994</v>
      </c>
      <c r="C55" s="140">
        <v>2590.4999999999991</v>
      </c>
      <c r="D55" s="247">
        <f t="shared" si="11"/>
        <v>3.7806445026396813E-3</v>
      </c>
      <c r="E55" s="215">
        <f t="shared" si="12"/>
        <v>3.0738765194908498E-3</v>
      </c>
      <c r="F55" s="52">
        <f t="shared" si="13"/>
        <v>-0.19944249923513629</v>
      </c>
      <c r="H55" s="19">
        <v>1224.4170000000001</v>
      </c>
      <c r="I55" s="140">
        <v>991.15600000000052</v>
      </c>
      <c r="J55" s="247">
        <f t="shared" si="14"/>
        <v>5.2704828117065509E-3</v>
      </c>
      <c r="K55" s="215">
        <f t="shared" si="15"/>
        <v>4.3154814826451291E-3</v>
      </c>
      <c r="L55" s="52">
        <f t="shared" si="16"/>
        <v>-0.19050780902257941</v>
      </c>
      <c r="N55" s="40">
        <f t="shared" ref="N55" si="24">(H55/B55)*10</f>
        <v>3.7838881042810755</v>
      </c>
      <c r="O55" s="143">
        <f t="shared" ref="O55" si="25">(I55/C55)*10</f>
        <v>3.8261185099401693</v>
      </c>
      <c r="P55" s="52">
        <f t="shared" ref="P55" si="26">(O55-N55)/N55</f>
        <v>1.1160585222198973E-2</v>
      </c>
    </row>
    <row r="56" spans="1:16" ht="20.100000000000001" customHeight="1" x14ac:dyDescent="0.25">
      <c r="A56" s="38" t="s">
        <v>191</v>
      </c>
      <c r="B56" s="19">
        <v>2710.9700000000007</v>
      </c>
      <c r="C56" s="140">
        <v>2842.059999999999</v>
      </c>
      <c r="D56" s="247">
        <f t="shared" si="11"/>
        <v>3.1673750265990602E-3</v>
      </c>
      <c r="E56" s="215">
        <f t="shared" si="12"/>
        <v>3.3723765686099845E-3</v>
      </c>
      <c r="F56" s="52">
        <f t="shared" si="13"/>
        <v>4.8355385710649061E-2</v>
      </c>
      <c r="H56" s="19">
        <v>832.50699999999983</v>
      </c>
      <c r="I56" s="140">
        <v>900.70299999999986</v>
      </c>
      <c r="J56" s="247">
        <f t="shared" si="14"/>
        <v>3.5835126710306899E-3</v>
      </c>
      <c r="K56" s="215">
        <f t="shared" si="15"/>
        <v>3.9216501921623976E-3</v>
      </c>
      <c r="L56" s="52">
        <f t="shared" si="16"/>
        <v>8.19164283303324E-2</v>
      </c>
      <c r="N56" s="40">
        <f t="shared" ref="N56" si="27">(H56/B56)*10</f>
        <v>3.0708823778942578</v>
      </c>
      <c r="O56" s="143">
        <f t="shared" ref="O56" si="28">(I56/C56)*10</f>
        <v>3.1691906574808422</v>
      </c>
      <c r="P56" s="52">
        <f t="shared" ref="P56" si="29">(O56-N56)/N56</f>
        <v>3.201303973550286E-2</v>
      </c>
    </row>
    <row r="57" spans="1:16" ht="20.100000000000001" customHeight="1" x14ac:dyDescent="0.25">
      <c r="A57" s="38" t="s">
        <v>192</v>
      </c>
      <c r="B57" s="19">
        <v>2992.2099999999991</v>
      </c>
      <c r="C57" s="140">
        <v>1784.3199999999995</v>
      </c>
      <c r="D57" s="247">
        <f t="shared" si="11"/>
        <v>3.4959631527976954E-3</v>
      </c>
      <c r="E57" s="215">
        <f t="shared" si="12"/>
        <v>2.1172666864535472E-3</v>
      </c>
      <c r="F57" s="52">
        <f t="shared" si="13"/>
        <v>-0.40367821777214835</v>
      </c>
      <c r="H57" s="19">
        <v>875.71799999999973</v>
      </c>
      <c r="I57" s="140">
        <v>663.73399999999981</v>
      </c>
      <c r="J57" s="247">
        <f t="shared" si="14"/>
        <v>3.7695137088933229E-3</v>
      </c>
      <c r="K57" s="215">
        <f t="shared" si="15"/>
        <v>2.8898899733260756E-3</v>
      </c>
      <c r="L57" s="52">
        <f t="shared" ref="L57:L58" si="30">(I57-H57)/H57</f>
        <v>-0.24206879383545843</v>
      </c>
      <c r="N57" s="40">
        <f t="shared" ref="N57:N58" si="31">(H57/B57)*10</f>
        <v>2.9266595593223736</v>
      </c>
      <c r="O57" s="143">
        <f t="shared" ref="O57:O58" si="32">(I57/C57)*10</f>
        <v>3.7198148314203734</v>
      </c>
      <c r="P57" s="52">
        <f t="shared" ref="P57:P58" si="33">(O57-N57)/N57</f>
        <v>0.27101043220812587</v>
      </c>
    </row>
    <row r="58" spans="1:16" ht="20.100000000000001" customHeight="1" x14ac:dyDescent="0.25">
      <c r="A58" s="38" t="s">
        <v>193</v>
      </c>
      <c r="B58" s="19">
        <v>2549.1099999999997</v>
      </c>
      <c r="C58" s="140">
        <v>1939.9799999999993</v>
      </c>
      <c r="D58" s="247">
        <f t="shared" si="11"/>
        <v>2.9782651058676145E-3</v>
      </c>
      <c r="E58" s="215">
        <f t="shared" si="12"/>
        <v>2.3019721946658401E-3</v>
      </c>
      <c r="F58" s="52">
        <f t="shared" si="13"/>
        <v>-0.23895791080024026</v>
      </c>
      <c r="H58" s="19">
        <v>510.03299999999996</v>
      </c>
      <c r="I58" s="140">
        <v>513.19600000000014</v>
      </c>
      <c r="J58" s="247">
        <f t="shared" si="14"/>
        <v>2.195428648820726E-3</v>
      </c>
      <c r="K58" s="215">
        <f t="shared" si="15"/>
        <v>2.2344493046175871E-3</v>
      </c>
      <c r="L58" s="52">
        <f t="shared" si="30"/>
        <v>6.2015595069342217E-3</v>
      </c>
      <c r="N58" s="40">
        <f t="shared" si="31"/>
        <v>2.00082773987784</v>
      </c>
      <c r="O58" s="143">
        <f t="shared" si="32"/>
        <v>2.6453674780152387</v>
      </c>
      <c r="P58" s="52">
        <f t="shared" si="33"/>
        <v>0.32213654643590206</v>
      </c>
    </row>
    <row r="59" spans="1:16" ht="20.100000000000001" customHeight="1" x14ac:dyDescent="0.25">
      <c r="A59" s="38" t="s">
        <v>194</v>
      </c>
      <c r="B59" s="19">
        <v>539.17999999999995</v>
      </c>
      <c r="C59" s="140">
        <v>486.25000000000006</v>
      </c>
      <c r="D59" s="247">
        <f t="shared" si="11"/>
        <v>6.2995358371419855E-4</v>
      </c>
      <c r="E59" s="215">
        <f t="shared" si="12"/>
        <v>5.7698222644370837E-4</v>
      </c>
      <c r="F59" s="52">
        <f t="shared" si="13"/>
        <v>-9.816758781853907E-2</v>
      </c>
      <c r="H59" s="19">
        <v>238.21</v>
      </c>
      <c r="I59" s="140">
        <v>269.26999999999992</v>
      </c>
      <c r="J59" s="247">
        <f t="shared" si="14"/>
        <v>1.0253710219448255E-3</v>
      </c>
      <c r="K59" s="215">
        <f t="shared" si="15"/>
        <v>1.1723983901947353E-3</v>
      </c>
      <c r="L59" s="52">
        <f t="shared" si="16"/>
        <v>0.13038915242852911</v>
      </c>
      <c r="N59" s="40">
        <f t="shared" si="9"/>
        <v>4.4180051188842322</v>
      </c>
      <c r="O59" s="143">
        <f t="shared" si="10"/>
        <v>5.5376863753213348</v>
      </c>
      <c r="P59" s="52">
        <f t="shared" si="17"/>
        <v>0.25343593461473357</v>
      </c>
    </row>
    <row r="60" spans="1:16" ht="20.100000000000001" customHeight="1" x14ac:dyDescent="0.25">
      <c r="A60" s="38" t="s">
        <v>195</v>
      </c>
      <c r="B60" s="19">
        <v>231.99000000000004</v>
      </c>
      <c r="C60" s="140">
        <v>501.22999999999996</v>
      </c>
      <c r="D60" s="247">
        <f t="shared" si="11"/>
        <v>2.7104664840286536E-4</v>
      </c>
      <c r="E60" s="215">
        <f t="shared" si="12"/>
        <v>5.9475743210360898E-4</v>
      </c>
      <c r="F60" s="52">
        <f t="shared" si="13"/>
        <v>1.1605672658304231</v>
      </c>
      <c r="H60" s="19">
        <v>102.06900000000003</v>
      </c>
      <c r="I60" s="140">
        <v>227.43800000000005</v>
      </c>
      <c r="J60" s="247">
        <f t="shared" si="14"/>
        <v>4.393543295364864E-4</v>
      </c>
      <c r="K60" s="215">
        <f t="shared" si="15"/>
        <v>9.9026235774171039E-4</v>
      </c>
      <c r="L60" s="52">
        <f t="shared" si="16"/>
        <v>1.2282769499064357</v>
      </c>
      <c r="N60" s="40">
        <f t="shared" si="9"/>
        <v>4.3997155049786638</v>
      </c>
      <c r="O60" s="143">
        <f t="shared" si="10"/>
        <v>4.537597510125094</v>
      </c>
      <c r="P60" s="52">
        <f t="shared" si="17"/>
        <v>3.1338845657271394E-2</v>
      </c>
    </row>
    <row r="61" spans="1:16" ht="20.100000000000001" customHeight="1" thickBot="1" x14ac:dyDescent="0.3">
      <c r="A61" s="8" t="s">
        <v>17</v>
      </c>
      <c r="B61" s="196">
        <f>B62-SUM(B39:B60)</f>
        <v>1361.9000000000233</v>
      </c>
      <c r="C61" s="142">
        <f>C62-SUM(C39:C60)</f>
        <v>1136.4300000000512</v>
      </c>
      <c r="D61" s="247">
        <f t="shared" si="11"/>
        <v>1.5911825098489959E-3</v>
      </c>
      <c r="E61" s="215">
        <f t="shared" si="12"/>
        <v>1.3484831086837078E-3</v>
      </c>
      <c r="F61" s="52">
        <f t="shared" si="13"/>
        <v>-0.16555547397016537</v>
      </c>
      <c r="H61" s="19">
        <f>H62-SUM(H39:H60)</f>
        <v>649.26399999996647</v>
      </c>
      <c r="I61" s="140">
        <f>I62-SUM(I39:I60)</f>
        <v>573.15399999998044</v>
      </c>
      <c r="J61" s="247">
        <f t="shared" si="14"/>
        <v>2.7947461953400396E-3</v>
      </c>
      <c r="K61" s="215">
        <f t="shared" si="15"/>
        <v>2.4955057263477201E-3</v>
      </c>
      <c r="L61" s="52">
        <f t="shared" si="16"/>
        <v>-0.11722504250965703</v>
      </c>
      <c r="N61" s="40">
        <f t="shared" si="9"/>
        <v>4.7673397459428397</v>
      </c>
      <c r="O61" s="143">
        <f t="shared" si="10"/>
        <v>5.0434606618969458</v>
      </c>
      <c r="P61" s="52">
        <f t="shared" si="17"/>
        <v>5.7919286367012941E-2</v>
      </c>
    </row>
    <row r="62" spans="1:16" s="1" customFormat="1" ht="26.25" customHeight="1" thickBot="1" x14ac:dyDescent="0.3">
      <c r="A62" s="12" t="s">
        <v>18</v>
      </c>
      <c r="B62" s="17">
        <v>855904.33</v>
      </c>
      <c r="C62" s="145">
        <v>842746.93</v>
      </c>
      <c r="D62" s="253">
        <f>SUM(D39:D61)</f>
        <v>1</v>
      </c>
      <c r="E62" s="254">
        <f>SUM(E39:E61)</f>
        <v>1.0000000000000002</v>
      </c>
      <c r="F62" s="57">
        <f t="shared" si="13"/>
        <v>-1.5372512486296111E-2</v>
      </c>
      <c r="H62" s="17">
        <v>232315.90799999994</v>
      </c>
      <c r="I62" s="145">
        <v>229674.4879999999</v>
      </c>
      <c r="J62" s="253">
        <f t="shared" si="14"/>
        <v>1</v>
      </c>
      <c r="K62" s="254">
        <f t="shared" si="15"/>
        <v>1</v>
      </c>
      <c r="L62" s="57">
        <f t="shared" si="16"/>
        <v>-1.1369948888734915E-2</v>
      </c>
      <c r="N62" s="37">
        <f t="shared" si="9"/>
        <v>2.7142742460480362</v>
      </c>
      <c r="O62" s="150">
        <f t="shared" si="10"/>
        <v>2.7253079165770426</v>
      </c>
      <c r="P62" s="57">
        <f t="shared" si="17"/>
        <v>4.0650536861082977E-3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B37</f>
        <v>jan-jul</v>
      </c>
      <c r="C66" s="353"/>
      <c r="D66" s="351" t="str">
        <f>B66</f>
        <v>jan-jul</v>
      </c>
      <c r="E66" s="353"/>
      <c r="F66" s="131" t="str">
        <f>F37</f>
        <v>2023 / 2022</v>
      </c>
      <c r="H66" s="354" t="str">
        <f>B66</f>
        <v>jan-jul</v>
      </c>
      <c r="I66" s="353"/>
      <c r="J66" s="351" t="str">
        <f>B66</f>
        <v>jan-jul</v>
      </c>
      <c r="K66" s="352"/>
      <c r="L66" s="131" t="str">
        <f>F66</f>
        <v>2023 / 2022</v>
      </c>
      <c r="N66" s="354" t="str">
        <f>B66</f>
        <v>jan-jul</v>
      </c>
      <c r="O66" s="352"/>
      <c r="P66" s="131" t="str">
        <f>L66</f>
        <v>2023 / 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152</v>
      </c>
      <c r="B68" s="39">
        <v>158972.71000000008</v>
      </c>
      <c r="C68" s="147">
        <v>145639.39000000007</v>
      </c>
      <c r="D68" s="247">
        <f>B68/$B$96</f>
        <v>0.16073967950447607</v>
      </c>
      <c r="E68" s="246">
        <f>C68/$C$96</f>
        <v>0.13915915318911865</v>
      </c>
      <c r="F68" s="61">
        <f>(C68-B68)/B68</f>
        <v>-8.3871753837498272E-2</v>
      </c>
      <c r="H68" s="19">
        <v>65964.723999999987</v>
      </c>
      <c r="I68" s="147">
        <v>60892.794000000031</v>
      </c>
      <c r="J68" s="245">
        <f>H68/$H$96</f>
        <v>0.23510632112604102</v>
      </c>
      <c r="K68" s="246">
        <f>I68/$I$96</f>
        <v>0.19878873841027753</v>
      </c>
      <c r="L68" s="58">
        <f>(I68-H68)/H68</f>
        <v>-7.6888519991381424E-2</v>
      </c>
      <c r="N68" s="41">
        <f t="shared" ref="N68:N96" si="34">(H68/B68)*10</f>
        <v>4.1494369694018527</v>
      </c>
      <c r="O68" s="149">
        <f t="shared" ref="O68:O96" si="35">(I68/C68)*10</f>
        <v>4.1810662623621262</v>
      </c>
      <c r="P68" s="61">
        <f>(O68-N68)/N68</f>
        <v>7.6225505275798683E-3</v>
      </c>
    </row>
    <row r="69" spans="1:16" ht="20.100000000000001" customHeight="1" x14ac:dyDescent="0.25">
      <c r="A69" t="s">
        <v>212</v>
      </c>
      <c r="B69" s="19">
        <v>117062.04000000004</v>
      </c>
      <c r="C69" s="140">
        <v>147418.81</v>
      </c>
      <c r="D69" s="247">
        <f t="shared" ref="D69:D95" si="36">B69/$B$96</f>
        <v>0.11836317561511127</v>
      </c>
      <c r="E69" s="215">
        <f t="shared" ref="E69:E95" si="37">C69/$C$96</f>
        <v>0.14085939774773545</v>
      </c>
      <c r="F69" s="52">
        <f t="shared" ref="F69:F96" si="38">(C69-B69)/B69</f>
        <v>0.25932206546204006</v>
      </c>
      <c r="H69" s="19">
        <v>36292.123000000014</v>
      </c>
      <c r="I69" s="140">
        <v>56885.351999999992</v>
      </c>
      <c r="J69" s="214">
        <f t="shared" ref="J69:J96" si="39">H69/$H$96</f>
        <v>0.12934955241204046</v>
      </c>
      <c r="K69" s="215">
        <f t="shared" ref="K69:K96" si="40">I69/$I$96</f>
        <v>0.18570616677737847</v>
      </c>
      <c r="L69" s="59">
        <f t="shared" ref="L69:L96" si="41">(I69-H69)/H69</f>
        <v>0.56742971470696191</v>
      </c>
      <c r="N69" s="40">
        <f t="shared" si="34"/>
        <v>3.1002469288934313</v>
      </c>
      <c r="O69" s="143">
        <f t="shared" si="35"/>
        <v>3.8587580512961672</v>
      </c>
      <c r="P69" s="52">
        <f t="shared" ref="P69:P96" si="42">(O69-N69)/N69</f>
        <v>0.2446615188402011</v>
      </c>
    </row>
    <row r="70" spans="1:16" ht="20.100000000000001" customHeight="1" x14ac:dyDescent="0.25">
      <c r="A70" s="38" t="s">
        <v>153</v>
      </c>
      <c r="B70" s="19">
        <v>125497.4599999999</v>
      </c>
      <c r="C70" s="140">
        <v>140319.50999999998</v>
      </c>
      <c r="D70" s="247">
        <f t="shared" si="36"/>
        <v>0.12689235466279578</v>
      </c>
      <c r="E70" s="215">
        <f t="shared" si="37"/>
        <v>0.13407598169363422</v>
      </c>
      <c r="F70" s="52">
        <f t="shared" si="38"/>
        <v>0.11810637442383365</v>
      </c>
      <c r="H70" s="19">
        <v>36212.527000000002</v>
      </c>
      <c r="I70" s="140">
        <v>43742.883000000009</v>
      </c>
      <c r="J70" s="214">
        <f t="shared" si="39"/>
        <v>0.12906586256083527</v>
      </c>
      <c r="K70" s="215">
        <f t="shared" si="40"/>
        <v>0.14280166756674648</v>
      </c>
      <c r="L70" s="59">
        <f t="shared" si="41"/>
        <v>0.2079489233104336</v>
      </c>
      <c r="N70" s="40">
        <f t="shared" si="34"/>
        <v>2.8855187188649101</v>
      </c>
      <c r="O70" s="143">
        <f t="shared" si="35"/>
        <v>3.117377120259329</v>
      </c>
      <c r="P70" s="52">
        <f t="shared" si="42"/>
        <v>8.0352416318971637E-2</v>
      </c>
    </row>
    <row r="71" spans="1:16" ht="20.100000000000001" customHeight="1" x14ac:dyDescent="0.25">
      <c r="A71" s="38" t="s">
        <v>154</v>
      </c>
      <c r="B71" s="19">
        <v>78712.399999999994</v>
      </c>
      <c r="C71" s="140">
        <v>71944.369999999981</v>
      </c>
      <c r="D71" s="247">
        <f t="shared" si="36"/>
        <v>7.9587282301648604E-2</v>
      </c>
      <c r="E71" s="215">
        <f t="shared" si="37"/>
        <v>6.8743199253475482E-2</v>
      </c>
      <c r="F71" s="52">
        <f t="shared" si="38"/>
        <v>-8.5984292182680416E-2</v>
      </c>
      <c r="H71" s="19">
        <v>31663.197</v>
      </c>
      <c r="I71" s="140">
        <v>28280.707000000006</v>
      </c>
      <c r="J71" s="214">
        <f t="shared" si="39"/>
        <v>0.11285149562301057</v>
      </c>
      <c r="K71" s="215">
        <f t="shared" si="40"/>
        <v>9.2324324383615958E-2</v>
      </c>
      <c r="L71" s="59">
        <f t="shared" si="41"/>
        <v>-0.10682717856949171</v>
      </c>
      <c r="N71" s="40">
        <f t="shared" si="34"/>
        <v>4.0226440814916078</v>
      </c>
      <c r="O71" s="143">
        <f t="shared" si="35"/>
        <v>3.9309131485896693</v>
      </c>
      <c r="P71" s="52">
        <f t="shared" si="42"/>
        <v>-2.280364134724153E-2</v>
      </c>
    </row>
    <row r="72" spans="1:16" ht="20.100000000000001" customHeight="1" x14ac:dyDescent="0.25">
      <c r="A72" s="38" t="s">
        <v>155</v>
      </c>
      <c r="B72" s="19">
        <v>165665.0500000001</v>
      </c>
      <c r="C72" s="140">
        <v>194483.11999999988</v>
      </c>
      <c r="D72" s="247">
        <f t="shared" si="36"/>
        <v>0.16750640435136954</v>
      </c>
      <c r="E72" s="215">
        <f t="shared" si="37"/>
        <v>0.18582957734701933</v>
      </c>
      <c r="F72" s="52">
        <f t="shared" si="38"/>
        <v>0.17395383033415773</v>
      </c>
      <c r="H72" s="19">
        <v>21108.016000000021</v>
      </c>
      <c r="I72" s="140">
        <v>25017.981999999993</v>
      </c>
      <c r="J72" s="214">
        <f t="shared" si="39"/>
        <v>7.5231543271970902E-2</v>
      </c>
      <c r="K72" s="215">
        <f t="shared" si="40"/>
        <v>8.1672932914706259E-2</v>
      </c>
      <c r="L72" s="59">
        <f t="shared" si="41"/>
        <v>0.1852360733476783</v>
      </c>
      <c r="N72" s="40">
        <f t="shared" si="34"/>
        <v>1.2741381480282055</v>
      </c>
      <c r="O72" s="143">
        <f t="shared" si="35"/>
        <v>1.286383208990066</v>
      </c>
      <c r="P72" s="52">
        <f t="shared" si="42"/>
        <v>9.6104656946425886E-3</v>
      </c>
    </row>
    <row r="73" spans="1:16" ht="20.100000000000001" customHeight="1" x14ac:dyDescent="0.25">
      <c r="A73" s="38" t="s">
        <v>156</v>
      </c>
      <c r="B73" s="19">
        <v>58507.380000000005</v>
      </c>
      <c r="C73" s="140">
        <v>58329.439999999988</v>
      </c>
      <c r="D73" s="247">
        <f t="shared" si="36"/>
        <v>5.9157685050764935E-2</v>
      </c>
      <c r="E73" s="215">
        <f t="shared" si="37"/>
        <v>5.5734066699918886E-2</v>
      </c>
      <c r="F73" s="52">
        <f t="shared" si="38"/>
        <v>-3.0413257267718511E-3</v>
      </c>
      <c r="H73" s="19">
        <v>20292.883999999987</v>
      </c>
      <c r="I73" s="140">
        <v>20089.50599999999</v>
      </c>
      <c r="J73" s="214">
        <f t="shared" si="39"/>
        <v>7.2326313413780027E-2</v>
      </c>
      <c r="K73" s="215">
        <f t="shared" si="40"/>
        <v>6.5583582074189226E-2</v>
      </c>
      <c r="L73" s="59">
        <f t="shared" si="41"/>
        <v>-1.002213386722149E-2</v>
      </c>
      <c r="N73" s="40">
        <f t="shared" si="34"/>
        <v>3.4684315038547249</v>
      </c>
      <c r="O73" s="143">
        <f t="shared" si="35"/>
        <v>3.444145186375867</v>
      </c>
      <c r="P73" s="52">
        <f t="shared" si="42"/>
        <v>-7.0021038189356528E-3</v>
      </c>
    </row>
    <row r="74" spans="1:16" ht="20.100000000000001" customHeight="1" x14ac:dyDescent="0.25">
      <c r="A74" s="38" t="s">
        <v>157</v>
      </c>
      <c r="B74" s="19">
        <v>26062.19999999999</v>
      </c>
      <c r="C74" s="140">
        <v>24246.149999999983</v>
      </c>
      <c r="D74" s="247">
        <f t="shared" si="36"/>
        <v>2.6351879358297109E-2</v>
      </c>
      <c r="E74" s="215">
        <f t="shared" si="37"/>
        <v>2.31673155325379E-2</v>
      </c>
      <c r="F74" s="52">
        <f t="shared" si="38"/>
        <v>-6.9681377627368646E-2</v>
      </c>
      <c r="H74" s="19">
        <v>7490.9129999999986</v>
      </c>
      <c r="I74" s="140">
        <v>7286.0399999999972</v>
      </c>
      <c r="J74" s="214">
        <f t="shared" si="39"/>
        <v>2.6698527493349861E-2</v>
      </c>
      <c r="K74" s="215">
        <f t="shared" si="40"/>
        <v>2.3785781608359393E-2</v>
      </c>
      <c r="L74" s="59">
        <f t="shared" si="41"/>
        <v>-2.7349536698664294E-2</v>
      </c>
      <c r="N74" s="40">
        <f t="shared" si="34"/>
        <v>2.8742443078481483</v>
      </c>
      <c r="O74" s="143">
        <f t="shared" si="35"/>
        <v>3.0050296645034376</v>
      </c>
      <c r="P74" s="52">
        <f t="shared" si="42"/>
        <v>4.5502519148486686E-2</v>
      </c>
    </row>
    <row r="75" spans="1:16" ht="20.100000000000001" customHeight="1" x14ac:dyDescent="0.25">
      <c r="A75" s="38" t="s">
        <v>159</v>
      </c>
      <c r="B75" s="19">
        <v>2525.6400000000003</v>
      </c>
      <c r="C75" s="140">
        <v>2878.9399999999996</v>
      </c>
      <c r="D75" s="247">
        <f t="shared" si="36"/>
        <v>2.5537122952970031E-3</v>
      </c>
      <c r="E75" s="215">
        <f t="shared" si="37"/>
        <v>2.7508413244677898E-3</v>
      </c>
      <c r="F75" s="52">
        <f t="shared" si="38"/>
        <v>0.13988533599404476</v>
      </c>
      <c r="H75" s="19">
        <v>5771.3200000000006</v>
      </c>
      <c r="I75" s="140">
        <v>7086.5149999999994</v>
      </c>
      <c r="J75" s="214">
        <f t="shared" si="39"/>
        <v>2.0569688326766037E-2</v>
      </c>
      <c r="K75" s="215">
        <f t="shared" si="40"/>
        <v>2.3134418443264519E-2</v>
      </c>
      <c r="L75" s="59">
        <f t="shared" si="41"/>
        <v>0.22788460872036184</v>
      </c>
      <c r="N75" s="40">
        <f t="shared" si="34"/>
        <v>22.850920954688711</v>
      </c>
      <c r="O75" s="143">
        <f t="shared" si="35"/>
        <v>24.615014553967782</v>
      </c>
      <c r="P75" s="52">
        <f t="shared" si="42"/>
        <v>7.7200109473797934E-2</v>
      </c>
    </row>
    <row r="76" spans="1:16" ht="20.100000000000001" customHeight="1" x14ac:dyDescent="0.25">
      <c r="A76" s="38" t="s">
        <v>158</v>
      </c>
      <c r="B76" s="19">
        <v>14977.6</v>
      </c>
      <c r="C76" s="140">
        <v>33238.200000000012</v>
      </c>
      <c r="D76" s="247">
        <f t="shared" si="36"/>
        <v>1.5144074877670763E-2</v>
      </c>
      <c r="E76" s="215">
        <f t="shared" si="37"/>
        <v>3.1759263517449246E-2</v>
      </c>
      <c r="F76" s="52">
        <f t="shared" si="38"/>
        <v>1.2191939963679101</v>
      </c>
      <c r="H76" s="19">
        <v>3202.3979999999992</v>
      </c>
      <c r="I76" s="140">
        <v>7076.4609999999993</v>
      </c>
      <c r="J76" s="214">
        <f t="shared" si="39"/>
        <v>1.1413737023464109E-2</v>
      </c>
      <c r="K76" s="215">
        <f t="shared" si="40"/>
        <v>2.3101596464756242E-2</v>
      </c>
      <c r="L76" s="59">
        <f t="shared" si="41"/>
        <v>1.2097381399813518</v>
      </c>
      <c r="N76" s="40">
        <f t="shared" si="34"/>
        <v>2.1381249332336285</v>
      </c>
      <c r="O76" s="143">
        <f t="shared" si="35"/>
        <v>2.1290145074041305</v>
      </c>
      <c r="P76" s="52">
        <f t="shared" si="42"/>
        <v>-4.2609417662604759E-3</v>
      </c>
    </row>
    <row r="77" spans="1:16" ht="20.100000000000001" customHeight="1" x14ac:dyDescent="0.25">
      <c r="A77" s="38" t="s">
        <v>160</v>
      </c>
      <c r="B77" s="19">
        <v>12171.760000000006</v>
      </c>
      <c r="C77" s="140">
        <v>11639.990000000002</v>
      </c>
      <c r="D77" s="247">
        <f t="shared" si="36"/>
        <v>1.2307048180819222E-2</v>
      </c>
      <c r="E77" s="215">
        <f t="shared" si="37"/>
        <v>1.1122067673654831E-2</v>
      </c>
      <c r="F77" s="52">
        <f t="shared" si="38"/>
        <v>-4.3688833825182537E-2</v>
      </c>
      <c r="H77" s="19">
        <v>5324.6789999999983</v>
      </c>
      <c r="I77" s="140">
        <v>5180.1180000000004</v>
      </c>
      <c r="J77" s="214">
        <f t="shared" si="39"/>
        <v>1.8977805332242227E-2</v>
      </c>
      <c r="K77" s="215">
        <f t="shared" si="40"/>
        <v>1.6910853557423718E-2</v>
      </c>
      <c r="L77" s="59">
        <f t="shared" si="41"/>
        <v>-2.7149242236010458E-2</v>
      </c>
      <c r="N77" s="40">
        <f t="shared" si="34"/>
        <v>4.3746171465753481</v>
      </c>
      <c r="O77" s="143">
        <f t="shared" si="35"/>
        <v>4.4502770191383325</v>
      </c>
      <c r="P77" s="52">
        <f t="shared" si="42"/>
        <v>1.7295198648918222E-2</v>
      </c>
    </row>
    <row r="78" spans="1:16" ht="20.100000000000001" customHeight="1" x14ac:dyDescent="0.25">
      <c r="A78" s="38" t="s">
        <v>161</v>
      </c>
      <c r="B78" s="19">
        <v>16509.570000000003</v>
      </c>
      <c r="C78" s="140">
        <v>11767.109999999999</v>
      </c>
      <c r="D78" s="247">
        <f t="shared" si="36"/>
        <v>1.6693072606969537E-2</v>
      </c>
      <c r="E78" s="215">
        <f t="shared" si="37"/>
        <v>1.1243531458647342E-2</v>
      </c>
      <c r="F78" s="52">
        <f t="shared" si="38"/>
        <v>-0.28725521015992567</v>
      </c>
      <c r="H78" s="19">
        <v>4802.0770000000002</v>
      </c>
      <c r="I78" s="140">
        <v>4635.1040000000003</v>
      </c>
      <c r="J78" s="214">
        <f t="shared" si="39"/>
        <v>1.7115188069823137E-2</v>
      </c>
      <c r="K78" s="215">
        <f t="shared" si="40"/>
        <v>1.5131617651842854E-2</v>
      </c>
      <c r="L78" s="59">
        <f t="shared" si="41"/>
        <v>-3.4770995966953454E-2</v>
      </c>
      <c r="N78" s="40">
        <f t="shared" si="34"/>
        <v>2.908662672619577</v>
      </c>
      <c r="O78" s="143">
        <f t="shared" si="35"/>
        <v>3.9390334585127533</v>
      </c>
      <c r="P78" s="52">
        <f t="shared" si="42"/>
        <v>0.35424210431566194</v>
      </c>
    </row>
    <row r="79" spans="1:16" ht="20.100000000000001" customHeight="1" x14ac:dyDescent="0.25">
      <c r="A79" s="38" t="s">
        <v>162</v>
      </c>
      <c r="B79" s="19">
        <v>56884.160000000011</v>
      </c>
      <c r="C79" s="140">
        <v>57896.939999999981</v>
      </c>
      <c r="D79" s="247">
        <f t="shared" si="36"/>
        <v>5.7516423084700105E-2</v>
      </c>
      <c r="E79" s="215">
        <f t="shared" si="37"/>
        <v>5.5320810823508697E-2</v>
      </c>
      <c r="F79" s="52">
        <f t="shared" si="38"/>
        <v>1.7804253416064675E-2</v>
      </c>
      <c r="H79" s="19">
        <v>4043.0010000000016</v>
      </c>
      <c r="I79" s="140">
        <v>4475.0480000000007</v>
      </c>
      <c r="J79" s="214">
        <f t="shared" si="39"/>
        <v>1.4409748631994663E-2</v>
      </c>
      <c r="K79" s="215">
        <f t="shared" si="40"/>
        <v>1.460910376760566E-2</v>
      </c>
      <c r="L79" s="59">
        <f t="shared" si="41"/>
        <v>0.10686294660822467</v>
      </c>
      <c r="N79" s="40">
        <f t="shared" si="34"/>
        <v>0.71074285003065896</v>
      </c>
      <c r="O79" s="143">
        <f t="shared" si="35"/>
        <v>0.77293342273356802</v>
      </c>
      <c r="P79" s="52">
        <f t="shared" si="42"/>
        <v>8.7500806656340441E-2</v>
      </c>
    </row>
    <row r="80" spans="1:16" ht="20.100000000000001" customHeight="1" x14ac:dyDescent="0.25">
      <c r="A80" s="38" t="s">
        <v>163</v>
      </c>
      <c r="B80" s="19">
        <v>5462.2900000000036</v>
      </c>
      <c r="C80" s="140">
        <v>4237.1900000000005</v>
      </c>
      <c r="D80" s="247">
        <f t="shared" si="36"/>
        <v>5.523002935286847E-3</v>
      </c>
      <c r="E80" s="215">
        <f t="shared" si="37"/>
        <v>4.0486558773790626E-3</v>
      </c>
      <c r="F80" s="52">
        <f t="shared" si="38"/>
        <v>-0.22428322187214561</v>
      </c>
      <c r="H80" s="19">
        <v>3524.721</v>
      </c>
      <c r="I80" s="140">
        <v>2672.8959999999993</v>
      </c>
      <c r="J80" s="214">
        <f t="shared" si="39"/>
        <v>1.2562535504669141E-2</v>
      </c>
      <c r="K80" s="215">
        <f t="shared" si="40"/>
        <v>8.7258538956494058E-3</v>
      </c>
      <c r="L80" s="59">
        <f t="shared" si="41"/>
        <v>-0.24167161032036316</v>
      </c>
      <c r="N80" s="40">
        <f t="shared" si="34"/>
        <v>6.4528265617533993</v>
      </c>
      <c r="O80" s="143">
        <f t="shared" si="35"/>
        <v>6.3081806574640247</v>
      </c>
      <c r="P80" s="52">
        <f t="shared" si="42"/>
        <v>-2.24158983516939E-2</v>
      </c>
    </row>
    <row r="81" spans="1:16" ht="20.100000000000001" customHeight="1" x14ac:dyDescent="0.25">
      <c r="A81" s="38" t="s">
        <v>165</v>
      </c>
      <c r="B81" s="19">
        <v>4416.9500000000007</v>
      </c>
      <c r="C81" s="140">
        <v>9479.0599999999977</v>
      </c>
      <c r="D81" s="247">
        <f t="shared" si="36"/>
        <v>4.4660440611932412E-3</v>
      </c>
      <c r="E81" s="215">
        <f t="shared" si="37"/>
        <v>9.0572884343229267E-3</v>
      </c>
      <c r="F81" s="52">
        <f t="shared" ref="F81:F86" si="43">(C81-B81)/B81</f>
        <v>1.1460645920827712</v>
      </c>
      <c r="H81" s="19">
        <v>1028.2080000000003</v>
      </c>
      <c r="I81" s="140">
        <v>2354.0480000000007</v>
      </c>
      <c r="J81" s="214">
        <f t="shared" si="39"/>
        <v>3.6646587080750082E-3</v>
      </c>
      <c r="K81" s="215">
        <f t="shared" si="40"/>
        <v>7.6849525426150901E-3</v>
      </c>
      <c r="L81" s="59">
        <f>(I81-H81)/H81</f>
        <v>1.2894667226864602</v>
      </c>
      <c r="N81" s="40">
        <f t="shared" si="34"/>
        <v>2.3278687782293215</v>
      </c>
      <c r="O81" s="143">
        <f t="shared" si="35"/>
        <v>2.4834192419923506</v>
      </c>
      <c r="P81" s="52">
        <f>(O81-N81)/N81</f>
        <v>6.6820976000781129E-2</v>
      </c>
    </row>
    <row r="82" spans="1:16" ht="20.100000000000001" customHeight="1" x14ac:dyDescent="0.25">
      <c r="A82" s="38" t="s">
        <v>164</v>
      </c>
      <c r="B82" s="19">
        <v>7145.57</v>
      </c>
      <c r="C82" s="140">
        <v>6777.3299999999972</v>
      </c>
      <c r="D82" s="247">
        <f t="shared" si="36"/>
        <v>7.2249924636549161E-3</v>
      </c>
      <c r="E82" s="215">
        <f t="shared" si="37"/>
        <v>6.4757721361179046E-3</v>
      </c>
      <c r="F82" s="52">
        <f>(C82-B82)/B82</f>
        <v>-5.1534027376402794E-2</v>
      </c>
      <c r="H82" s="19">
        <v>2368.1060000000002</v>
      </c>
      <c r="I82" s="140">
        <v>2289.920000000001</v>
      </c>
      <c r="J82" s="214">
        <f t="shared" si="39"/>
        <v>8.4402185885975155E-3</v>
      </c>
      <c r="K82" s="215">
        <f t="shared" si="40"/>
        <v>7.4756022504150936E-3</v>
      </c>
      <c r="L82" s="59">
        <f>(I82-H82)/H82</f>
        <v>-3.3016258562749826E-2</v>
      </c>
      <c r="N82" s="40">
        <f t="shared" si="34"/>
        <v>3.3140897087286252</v>
      </c>
      <c r="O82" s="143">
        <f t="shared" si="35"/>
        <v>3.3787937137486326</v>
      </c>
      <c r="P82" s="52">
        <f>(O82-N82)/N82</f>
        <v>1.952391477200827E-2</v>
      </c>
    </row>
    <row r="83" spans="1:16" ht="20.100000000000001" customHeight="1" x14ac:dyDescent="0.25">
      <c r="A83" s="38" t="s">
        <v>167</v>
      </c>
      <c r="B83" s="19">
        <v>8561.6199999999953</v>
      </c>
      <c r="C83" s="140">
        <v>8633.08</v>
      </c>
      <c r="D83" s="247">
        <f t="shared" si="36"/>
        <v>8.6567817510257647E-3</v>
      </c>
      <c r="E83" s="215">
        <f t="shared" si="37"/>
        <v>8.2489503850154532E-3</v>
      </c>
      <c r="F83" s="52">
        <f>(C83-B83)/B83</f>
        <v>8.3465512367991834E-3</v>
      </c>
      <c r="H83" s="19">
        <v>2080.9289999999992</v>
      </c>
      <c r="I83" s="140">
        <v>2206.4679999999994</v>
      </c>
      <c r="J83" s="214">
        <f t="shared" si="39"/>
        <v>7.4166847376560133E-3</v>
      </c>
      <c r="K83" s="215">
        <f t="shared" si="40"/>
        <v>7.2031674234335165E-3</v>
      </c>
      <c r="L83" s="59">
        <f>(I83-H83)/H83</f>
        <v>6.0328343734937742E-2</v>
      </c>
      <c r="N83" s="40">
        <f t="shared" si="34"/>
        <v>2.4305318386006389</v>
      </c>
      <c r="O83" s="143">
        <f t="shared" si="35"/>
        <v>2.5558294374661177</v>
      </c>
      <c r="P83" s="52">
        <f>(O83-N83)/N83</f>
        <v>5.1551515135723522E-2</v>
      </c>
    </row>
    <row r="84" spans="1:16" ht="20.100000000000001" customHeight="1" x14ac:dyDescent="0.25">
      <c r="A84" s="38" t="s">
        <v>166</v>
      </c>
      <c r="B84" s="19">
        <v>10281.270000000002</v>
      </c>
      <c r="C84" s="140">
        <v>5274.2500000000018</v>
      </c>
      <c r="D84" s="247">
        <f t="shared" si="36"/>
        <v>1.039554552916022E-2</v>
      </c>
      <c r="E84" s="215">
        <f t="shared" si="37"/>
        <v>5.0395718061419298E-3</v>
      </c>
      <c r="F84" s="52">
        <f t="shared" si="43"/>
        <v>-0.48700403743895448</v>
      </c>
      <c r="H84" s="19">
        <v>2858.9519999999998</v>
      </c>
      <c r="I84" s="140">
        <v>1764.3739999999996</v>
      </c>
      <c r="J84" s="214">
        <f t="shared" si="39"/>
        <v>1.0189653594183723E-2</v>
      </c>
      <c r="K84" s="215">
        <f t="shared" si="40"/>
        <v>5.7599209775773264E-3</v>
      </c>
      <c r="L84" s="59">
        <f t="shared" si="41"/>
        <v>-0.38285987312833525</v>
      </c>
      <c r="N84" s="40">
        <f t="shared" si="34"/>
        <v>2.7807381772874358</v>
      </c>
      <c r="O84" s="143">
        <f t="shared" si="35"/>
        <v>3.3452604635730179</v>
      </c>
      <c r="P84" s="52">
        <f t="shared" si="42"/>
        <v>0.2030116646351309</v>
      </c>
    </row>
    <row r="85" spans="1:16" ht="20.100000000000001" customHeight="1" x14ac:dyDescent="0.25">
      <c r="A85" s="38" t="s">
        <v>172</v>
      </c>
      <c r="B85" s="19">
        <v>9757.2100000000009</v>
      </c>
      <c r="C85" s="140">
        <v>6906.6999999999989</v>
      </c>
      <c r="D85" s="247">
        <f t="shared" si="36"/>
        <v>9.8656606423698032E-3</v>
      </c>
      <c r="E85" s="215">
        <f t="shared" si="37"/>
        <v>6.5993858071726691E-3</v>
      </c>
      <c r="F85" s="52">
        <f t="shared" si="43"/>
        <v>-0.29214396328458664</v>
      </c>
      <c r="H85" s="19">
        <v>2137.4989999999993</v>
      </c>
      <c r="I85" s="140">
        <v>1569.7380000000003</v>
      </c>
      <c r="J85" s="214">
        <f t="shared" si="39"/>
        <v>7.6183071167036411E-3</v>
      </c>
      <c r="K85" s="215">
        <f t="shared" si="40"/>
        <v>5.1245182911901221E-3</v>
      </c>
      <c r="L85" s="59">
        <f t="shared" si="41"/>
        <v>-0.26561930555289115</v>
      </c>
      <c r="N85" s="40">
        <f t="shared" si="34"/>
        <v>2.1906866819510897</v>
      </c>
      <c r="O85" s="143">
        <f t="shared" si="35"/>
        <v>2.2727757105419384</v>
      </c>
      <c r="P85" s="52">
        <f t="shared" si="42"/>
        <v>3.7471825280709595E-2</v>
      </c>
    </row>
    <row r="86" spans="1:16" ht="20.100000000000001" customHeight="1" x14ac:dyDescent="0.25">
      <c r="A86" s="38" t="s">
        <v>168</v>
      </c>
      <c r="B86" s="19">
        <v>28813.489999999991</v>
      </c>
      <c r="C86" s="140">
        <v>29331.590000000011</v>
      </c>
      <c r="D86" s="247">
        <f t="shared" si="36"/>
        <v>2.9133749736073709E-2</v>
      </c>
      <c r="E86" s="215">
        <f t="shared" si="37"/>
        <v>2.8026478455385046E-2</v>
      </c>
      <c r="F86" s="52">
        <f t="shared" si="43"/>
        <v>1.7981160907617248E-2</v>
      </c>
      <c r="H86" s="19">
        <v>1525.078</v>
      </c>
      <c r="I86" s="140">
        <v>1569.1749999999997</v>
      </c>
      <c r="J86" s="214">
        <f t="shared" si="39"/>
        <v>5.43556398432381E-3</v>
      </c>
      <c r="K86" s="215">
        <f t="shared" si="40"/>
        <v>5.1226803387433174E-3</v>
      </c>
      <c r="L86" s="59">
        <f t="shared" si="41"/>
        <v>2.8914586663763921E-2</v>
      </c>
      <c r="N86" s="40">
        <f t="shared" si="34"/>
        <v>0.52929304988739667</v>
      </c>
      <c r="O86" s="143">
        <f t="shared" si="35"/>
        <v>0.53497781743164929</v>
      </c>
      <c r="P86" s="52">
        <f t="shared" si="42"/>
        <v>1.0740302646071049E-2</v>
      </c>
    </row>
    <row r="87" spans="1:16" ht="20.100000000000001" customHeight="1" x14ac:dyDescent="0.25">
      <c r="A87" s="38" t="s">
        <v>169</v>
      </c>
      <c r="B87" s="19">
        <v>2899.92</v>
      </c>
      <c r="C87" s="140">
        <v>4139.0699999999988</v>
      </c>
      <c r="D87" s="247">
        <f t="shared" si="36"/>
        <v>2.9321523888510173E-3</v>
      </c>
      <c r="E87" s="215">
        <f t="shared" si="37"/>
        <v>3.954901734966652E-3</v>
      </c>
      <c r="F87" s="52">
        <f t="shared" ref="F87:F88" si="44">(C87-B87)/B87</f>
        <v>0.42730489116941112</v>
      </c>
      <c r="H87" s="19">
        <v>1148.5550000000001</v>
      </c>
      <c r="I87" s="140">
        <v>1501.963</v>
      </c>
      <c r="J87" s="214">
        <f t="shared" si="39"/>
        <v>4.0935900931067352E-3</v>
      </c>
      <c r="K87" s="215">
        <f t="shared" si="40"/>
        <v>4.9032621152006184E-3</v>
      </c>
      <c r="L87" s="59">
        <f t="shared" ref="L87:L88" si="45">(I87-H87)/H87</f>
        <v>0.30769793349034213</v>
      </c>
      <c r="N87" s="40">
        <f t="shared" si="34"/>
        <v>3.9606437418963281</v>
      </c>
      <c r="O87" s="143">
        <f t="shared" si="35"/>
        <v>3.628745104576633</v>
      </c>
      <c r="P87" s="52">
        <f t="shared" ref="P87:P88" si="46">(O87-N87)/N87</f>
        <v>-8.379916471881016E-2</v>
      </c>
    </row>
    <row r="88" spans="1:16" ht="20.100000000000001" customHeight="1" x14ac:dyDescent="0.25">
      <c r="A88" s="38" t="s">
        <v>170</v>
      </c>
      <c r="B88" s="19">
        <v>18375.220000000008</v>
      </c>
      <c r="C88" s="140">
        <v>12647.719999999998</v>
      </c>
      <c r="D88" s="247">
        <f t="shared" si="36"/>
        <v>1.8579459163929699E-2</v>
      </c>
      <c r="E88" s="215">
        <f t="shared" si="37"/>
        <v>1.2084958643215125E-2</v>
      </c>
      <c r="F88" s="52">
        <f t="shared" si="44"/>
        <v>-0.31169694839027823</v>
      </c>
      <c r="H88" s="19">
        <v>2115.6689999999985</v>
      </c>
      <c r="I88" s="140">
        <v>1495.5720000000003</v>
      </c>
      <c r="J88" s="214">
        <f t="shared" si="39"/>
        <v>7.5405023344054288E-3</v>
      </c>
      <c r="K88" s="215">
        <f t="shared" si="40"/>
        <v>4.8823982535886844E-3</v>
      </c>
      <c r="L88" s="59">
        <f t="shared" si="45"/>
        <v>-0.29309736069299996</v>
      </c>
      <c r="N88" s="40">
        <f t="shared" si="34"/>
        <v>1.1513707046772761</v>
      </c>
      <c r="O88" s="143">
        <f t="shared" si="35"/>
        <v>1.1824834831890654</v>
      </c>
      <c r="P88" s="52">
        <f t="shared" si="46"/>
        <v>2.7022381571285552E-2</v>
      </c>
    </row>
    <row r="89" spans="1:16" ht="20.100000000000001" customHeight="1" x14ac:dyDescent="0.25">
      <c r="A89" s="38" t="s">
        <v>196</v>
      </c>
      <c r="B89" s="19">
        <v>1485.0699999999997</v>
      </c>
      <c r="C89" s="140">
        <v>1684.0800000000006</v>
      </c>
      <c r="D89" s="247">
        <f t="shared" si="36"/>
        <v>1.501576439388321E-3</v>
      </c>
      <c r="E89" s="215">
        <f t="shared" si="37"/>
        <v>1.609146719872494E-3</v>
      </c>
      <c r="F89" s="52">
        <f t="shared" ref="F89:F94" si="47">(C89-B89)/B89</f>
        <v>0.13400715117805959</v>
      </c>
      <c r="H89" s="19">
        <v>1646.6340000000007</v>
      </c>
      <c r="I89" s="140">
        <v>1295.646</v>
      </c>
      <c r="J89" s="214">
        <f t="shared" si="39"/>
        <v>5.8688043928002741E-3</v>
      </c>
      <c r="K89" s="215">
        <f t="shared" si="40"/>
        <v>4.229725996253716E-3</v>
      </c>
      <c r="L89" s="59">
        <f t="shared" ref="L89:L94" si="48">(I89-H89)/H89</f>
        <v>-0.21315483586516529</v>
      </c>
      <c r="N89" s="40">
        <f t="shared" si="34"/>
        <v>11.087921781464853</v>
      </c>
      <c r="O89" s="143">
        <f t="shared" si="35"/>
        <v>7.6934943708137347</v>
      </c>
      <c r="P89" s="52">
        <f t="shared" ref="P89:P92" si="49">(O89-N89)/N89</f>
        <v>-0.30613738783091166</v>
      </c>
    </row>
    <row r="90" spans="1:16" ht="20.100000000000001" customHeight="1" x14ac:dyDescent="0.25">
      <c r="A90" s="38" t="s">
        <v>171</v>
      </c>
      <c r="B90" s="19">
        <v>3261.78</v>
      </c>
      <c r="C90" s="140">
        <v>3185.8900000000003</v>
      </c>
      <c r="D90" s="247">
        <f t="shared" si="36"/>
        <v>3.2980344350556127E-3</v>
      </c>
      <c r="E90" s="215">
        <f t="shared" si="37"/>
        <v>3.0441335586044479E-3</v>
      </c>
      <c r="F90" s="52">
        <f t="shared" si="47"/>
        <v>-2.3266437344026839E-2</v>
      </c>
      <c r="H90" s="19">
        <v>1322.7240000000002</v>
      </c>
      <c r="I90" s="140">
        <v>1244.3</v>
      </c>
      <c r="J90" s="214">
        <f t="shared" si="39"/>
        <v>4.7143496500511636E-3</v>
      </c>
      <c r="K90" s="215">
        <f t="shared" si="40"/>
        <v>4.0621034272775892E-3</v>
      </c>
      <c r="L90" s="59">
        <f t="shared" si="48"/>
        <v>-5.9289768689462195E-2</v>
      </c>
      <c r="N90" s="40">
        <f t="shared" si="34"/>
        <v>4.0552213821900924</v>
      </c>
      <c r="O90" s="143">
        <f t="shared" si="35"/>
        <v>3.9056590152202366</v>
      </c>
      <c r="P90" s="52">
        <f t="shared" si="49"/>
        <v>-3.6881430845356729E-2</v>
      </c>
    </row>
    <row r="91" spans="1:16" ht="20.100000000000001" customHeight="1" x14ac:dyDescent="0.25">
      <c r="A91" s="38" t="s">
        <v>198</v>
      </c>
      <c r="B91" s="19">
        <v>2977.4</v>
      </c>
      <c r="C91" s="140">
        <v>1397.5</v>
      </c>
      <c r="D91" s="247">
        <f t="shared" si="36"/>
        <v>3.0104935731209894E-3</v>
      </c>
      <c r="E91" s="215">
        <f t="shared" si="37"/>
        <v>1.3353181208860681E-3</v>
      </c>
      <c r="F91" s="52">
        <f t="shared" si="47"/>
        <v>-0.53063075166252438</v>
      </c>
      <c r="H91" s="19">
        <v>1834.0709999999999</v>
      </c>
      <c r="I91" s="140">
        <v>1156.3450000000003</v>
      </c>
      <c r="J91" s="214">
        <f t="shared" si="39"/>
        <v>6.5368527198561349E-3</v>
      </c>
      <c r="K91" s="215">
        <f t="shared" si="40"/>
        <v>3.7749682452907695E-3</v>
      </c>
      <c r="L91" s="59">
        <f t="shared" si="48"/>
        <v>-0.36952004584337228</v>
      </c>
      <c r="N91" s="40">
        <f t="shared" si="34"/>
        <v>6.1599751461006242</v>
      </c>
      <c r="O91" s="143">
        <f t="shared" si="35"/>
        <v>8.2743828264758505</v>
      </c>
      <c r="P91" s="52">
        <f t="shared" si="49"/>
        <v>0.34324938497741903</v>
      </c>
    </row>
    <row r="92" spans="1:16" ht="20.100000000000001" customHeight="1" x14ac:dyDescent="0.25">
      <c r="A92" s="38" t="s">
        <v>197</v>
      </c>
      <c r="B92" s="19">
        <v>6143.12</v>
      </c>
      <c r="C92" s="140">
        <v>4207.74</v>
      </c>
      <c r="D92" s="247">
        <f t="shared" si="36"/>
        <v>6.2114003086286736E-3</v>
      </c>
      <c r="E92" s="215">
        <f t="shared" si="37"/>
        <v>4.0205162575865068E-3</v>
      </c>
      <c r="F92" s="52">
        <f t="shared" si="47"/>
        <v>-0.31504837932516377</v>
      </c>
      <c r="H92" s="19">
        <v>1475.1750000000002</v>
      </c>
      <c r="I92" s="140">
        <v>1044.2900000000002</v>
      </c>
      <c r="J92" s="214">
        <f t="shared" si="39"/>
        <v>5.2577036063564467E-3</v>
      </c>
      <c r="K92" s="215">
        <f t="shared" si="40"/>
        <v>3.409156946131732E-3</v>
      </c>
      <c r="L92" s="59">
        <f t="shared" si="48"/>
        <v>-0.29209076889182634</v>
      </c>
      <c r="N92" s="40">
        <f t="shared" si="34"/>
        <v>2.4013449191941558</v>
      </c>
      <c r="O92" s="143">
        <f t="shared" si="35"/>
        <v>2.4818311017315713</v>
      </c>
      <c r="P92" s="52">
        <f t="shared" si="49"/>
        <v>3.3517126962512758E-2</v>
      </c>
    </row>
    <row r="93" spans="1:16" ht="20.100000000000001" customHeight="1" x14ac:dyDescent="0.25">
      <c r="A93" s="38" t="s">
        <v>199</v>
      </c>
      <c r="B93" s="19">
        <v>2187.4299999999998</v>
      </c>
      <c r="C93" s="140">
        <v>4514.5899999999992</v>
      </c>
      <c r="D93" s="247">
        <f t="shared" si="36"/>
        <v>2.2117431170323252E-3</v>
      </c>
      <c r="E93" s="215">
        <f t="shared" si="37"/>
        <v>4.3137129412315085E-3</v>
      </c>
      <c r="F93" s="52">
        <f t="shared" si="47"/>
        <v>1.0638786155442685</v>
      </c>
      <c r="H93" s="19">
        <v>535.10500000000002</v>
      </c>
      <c r="I93" s="140">
        <v>1037.3060000000003</v>
      </c>
      <c r="J93" s="214">
        <f t="shared" si="39"/>
        <v>1.9071794792342375E-3</v>
      </c>
      <c r="K93" s="215">
        <f t="shared" si="40"/>
        <v>3.3863571949976756E-3</v>
      </c>
      <c r="L93" s="59">
        <f t="shared" si="48"/>
        <v>0.93850926453686701</v>
      </c>
      <c r="N93" s="40">
        <f t="shared" ref="N93:N94" si="50">(H93/B93)*10</f>
        <v>2.446272566436412</v>
      </c>
      <c r="O93" s="143">
        <f t="shared" ref="O93:O94" si="51">(I93/C93)*10</f>
        <v>2.2976748719152802</v>
      </c>
      <c r="P93" s="52">
        <f t="shared" ref="P93:P94" si="52">(O93-N93)/N93</f>
        <v>-6.0744537039713574E-2</v>
      </c>
    </row>
    <row r="94" spans="1:16" ht="20.100000000000001" customHeight="1" x14ac:dyDescent="0.25">
      <c r="A94" s="38" t="s">
        <v>173</v>
      </c>
      <c r="B94" s="19">
        <v>1325.15</v>
      </c>
      <c r="C94" s="140">
        <v>3835.3199999999997</v>
      </c>
      <c r="D94" s="247">
        <f t="shared" si="36"/>
        <v>1.3398789408279974E-3</v>
      </c>
      <c r="E94" s="215">
        <f t="shared" si="37"/>
        <v>3.6646671165629727E-3</v>
      </c>
      <c r="F94" s="52">
        <f t="shared" si="47"/>
        <v>1.8942534807380293</v>
      </c>
      <c r="H94" s="19">
        <v>286.22700000000003</v>
      </c>
      <c r="I94" s="140">
        <v>881.63899999999978</v>
      </c>
      <c r="J94" s="214">
        <f t="shared" si="39"/>
        <v>1.020147935083354E-3</v>
      </c>
      <c r="K94" s="215">
        <f t="shared" si="40"/>
        <v>2.8781715048795189E-3</v>
      </c>
      <c r="L94" s="59">
        <f t="shared" si="48"/>
        <v>2.0802090648331562</v>
      </c>
      <c r="N94" s="40">
        <f t="shared" si="50"/>
        <v>2.1599592498962386</v>
      </c>
      <c r="O94" s="143">
        <f t="shared" si="51"/>
        <v>2.2987364809194535</v>
      </c>
      <c r="P94" s="52">
        <f t="shared" si="52"/>
        <v>6.4249930191915244E-2</v>
      </c>
    </row>
    <row r="95" spans="1:16" ht="20.100000000000001" customHeight="1" thickBot="1" x14ac:dyDescent="0.3">
      <c r="A95" s="8" t="s">
        <v>17</v>
      </c>
      <c r="B95" s="19">
        <f>B96-SUM(B68:B94)</f>
        <v>42365.800000000163</v>
      </c>
      <c r="C95" s="140">
        <f>C96-SUM(C68:C94)</f>
        <v>40514.010000000242</v>
      </c>
      <c r="D95" s="247">
        <f t="shared" si="36"/>
        <v>4.283669262448099E-2</v>
      </c>
      <c r="E95" s="215">
        <f t="shared" si="37"/>
        <v>3.8711335744371876E-2</v>
      </c>
      <c r="F95" s="52">
        <f t="shared" si="38"/>
        <v>-4.3709548739783353E-2</v>
      </c>
      <c r="H95" s="19">
        <f>H96-SUM(H68:H94)</f>
        <v>12518.500999999931</v>
      </c>
      <c r="I95" s="140">
        <f>I96-SUM(I68:I94)</f>
        <v>11586.943000000087</v>
      </c>
      <c r="J95" s="214">
        <f t="shared" si="39"/>
        <v>4.4617464269579146E-2</v>
      </c>
      <c r="K95" s="215">
        <f t="shared" si="40"/>
        <v>3.7826376976589589E-2</v>
      </c>
      <c r="L95" s="59">
        <f t="shared" si="41"/>
        <v>-7.4414500585960705E-2</v>
      </c>
      <c r="N95" s="40">
        <f t="shared" si="34"/>
        <v>2.954860052211898</v>
      </c>
      <c r="O95" s="143">
        <f t="shared" si="35"/>
        <v>2.8599842375514095</v>
      </c>
      <c r="P95" s="52">
        <f t="shared" si="42"/>
        <v>-3.210839531620726E-2</v>
      </c>
    </row>
    <row r="96" spans="1:16" s="1" customFormat="1" ht="26.25" customHeight="1" thickBot="1" x14ac:dyDescent="0.3">
      <c r="A96" s="12" t="s">
        <v>18</v>
      </c>
      <c r="B96" s="17">
        <v>989007.26000000024</v>
      </c>
      <c r="C96" s="145">
        <v>1046567.0899999996</v>
      </c>
      <c r="D96" s="243">
        <f>SUM(D68:D95)</f>
        <v>0.99999999999999989</v>
      </c>
      <c r="E96" s="244">
        <f>SUM(E68:E95)</f>
        <v>1.0000000000000004</v>
      </c>
      <c r="F96" s="57">
        <f t="shared" si="38"/>
        <v>5.8199603105036218E-2</v>
      </c>
      <c r="H96" s="17">
        <v>280574.01299999992</v>
      </c>
      <c r="I96" s="145">
        <v>306319.13300000009</v>
      </c>
      <c r="J96" s="255">
        <f t="shared" si="39"/>
        <v>1</v>
      </c>
      <c r="K96" s="244">
        <f t="shared" si="40"/>
        <v>1</v>
      </c>
      <c r="L96" s="60">
        <f t="shared" si="41"/>
        <v>9.1758747450356989E-2</v>
      </c>
      <c r="N96" s="37">
        <f t="shared" si="34"/>
        <v>2.83692571680414</v>
      </c>
      <c r="O96" s="150">
        <f t="shared" si="35"/>
        <v>2.9268943761646486</v>
      </c>
      <c r="P96" s="57">
        <f t="shared" si="42"/>
        <v>3.171343501438606E-2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83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210</v>
      </c>
    </row>
    <row r="3" spans="1:17" ht="8.25" customHeight="1" thickBot="1" x14ac:dyDescent="0.3"/>
    <row r="4" spans="1:17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7" x14ac:dyDescent="0.25">
      <c r="A5" s="361"/>
      <c r="B5" s="351" t="s">
        <v>64</v>
      </c>
      <c r="C5" s="353"/>
      <c r="D5" s="351" t="str">
        <f>B5</f>
        <v>jul</v>
      </c>
      <c r="E5" s="353"/>
      <c r="F5" s="131" t="s">
        <v>149</v>
      </c>
      <c r="H5" s="354" t="str">
        <f>B5</f>
        <v>jul</v>
      </c>
      <c r="I5" s="353"/>
      <c r="J5" s="351" t="str">
        <f>B5</f>
        <v>jul</v>
      </c>
      <c r="K5" s="352"/>
      <c r="L5" s="131" t="str">
        <f>F5</f>
        <v>2023 /2022</v>
      </c>
      <c r="N5" s="354" t="str">
        <f>B5</f>
        <v>jul</v>
      </c>
      <c r="O5" s="352"/>
      <c r="P5" s="131" t="str">
        <f>L5</f>
        <v>2023 /2022</v>
      </c>
    </row>
    <row r="6" spans="1:17" ht="19.5" customHeight="1" thickBot="1" x14ac:dyDescent="0.3">
      <c r="A6" s="362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212</v>
      </c>
      <c r="B7" s="19">
        <v>20894.09</v>
      </c>
      <c r="C7" s="147">
        <v>32165.780000000002</v>
      </c>
      <c r="D7" s="214">
        <f>B7/$B$33</f>
        <v>7.058181337389545E-2</v>
      </c>
      <c r="E7" s="246">
        <f>C7/$C$33</f>
        <v>0.10513364297951296</v>
      </c>
      <c r="F7" s="52">
        <f>(C7-B7)/B7</f>
        <v>0.53946785909316952</v>
      </c>
      <c r="H7" s="19">
        <v>6783.8899999999994</v>
      </c>
      <c r="I7" s="147">
        <v>13936.84</v>
      </c>
      <c r="J7" s="214">
        <f t="shared" ref="J7:J32" si="0">H7/$H$33</f>
        <v>8.2596110911719769E-2</v>
      </c>
      <c r="K7" s="246">
        <f>I7/$I$33</f>
        <v>0.15743969147295281</v>
      </c>
      <c r="L7" s="52">
        <f>(I7-H7)/H7</f>
        <v>1.0544024151335003</v>
      </c>
      <c r="N7" s="40">
        <f t="shared" ref="N7:O33" si="1">(H7/B7)*10</f>
        <v>3.2467984966083705</v>
      </c>
      <c r="O7" s="149">
        <f t="shared" si="1"/>
        <v>4.3328158061144482</v>
      </c>
      <c r="P7" s="52">
        <f>(O7-N7)/N7</f>
        <v>0.33448866957420959</v>
      </c>
      <c r="Q7" s="2"/>
    </row>
    <row r="8" spans="1:17" ht="20.100000000000001" customHeight="1" x14ac:dyDescent="0.25">
      <c r="A8" s="8" t="s">
        <v>152</v>
      </c>
      <c r="B8" s="19">
        <v>22530.570000000003</v>
      </c>
      <c r="C8" s="140">
        <v>22932.990000000005</v>
      </c>
      <c r="D8" s="214">
        <f t="shared" ref="D8:D32" si="2">B8/$B$33</f>
        <v>7.6109966356394942E-2</v>
      </c>
      <c r="E8" s="215">
        <f t="shared" ref="E8:E32" si="3">C8/$C$33</f>
        <v>7.4956328841170372E-2</v>
      </c>
      <c r="F8" s="52">
        <f t="shared" ref="F8:F33" si="4">(C8-B8)/B8</f>
        <v>1.7861066098194666E-2</v>
      </c>
      <c r="H8" s="19">
        <v>10251.303000000002</v>
      </c>
      <c r="I8" s="140">
        <v>10230.066000000001</v>
      </c>
      <c r="J8" s="214">
        <f t="shared" si="0"/>
        <v>0.12481301429970795</v>
      </c>
      <c r="K8" s="215">
        <f t="shared" ref="K8:K32" si="5">I8/$I$33</f>
        <v>0.11556553959060623</v>
      </c>
      <c r="L8" s="52">
        <f t="shared" ref="L8:L33" si="6">(I8-H8)/H8</f>
        <v>-2.0716390882213691E-3</v>
      </c>
      <c r="N8" s="40">
        <f t="shared" si="1"/>
        <v>4.5499527974658429</v>
      </c>
      <c r="O8" s="143">
        <f t="shared" si="1"/>
        <v>4.4608513761179847</v>
      </c>
      <c r="P8" s="52">
        <f t="shared" ref="P8:P33" si="7">(O8-N8)/N8</f>
        <v>-1.9582933123500641E-2</v>
      </c>
      <c r="Q8" s="2"/>
    </row>
    <row r="9" spans="1:17" ht="20.100000000000001" customHeight="1" x14ac:dyDescent="0.25">
      <c r="A9" s="8" t="s">
        <v>174</v>
      </c>
      <c r="B9" s="19">
        <v>29924.160000000003</v>
      </c>
      <c r="C9" s="140">
        <v>35916.449999999997</v>
      </c>
      <c r="D9" s="214">
        <f t="shared" si="2"/>
        <v>0.10108607153939643</v>
      </c>
      <c r="E9" s="215">
        <f t="shared" si="3"/>
        <v>0.11739268350997636</v>
      </c>
      <c r="F9" s="52">
        <f t="shared" si="4"/>
        <v>0.2002492300535752</v>
      </c>
      <c r="H9" s="19">
        <v>8233.5779999999995</v>
      </c>
      <c r="I9" s="140">
        <v>9885.7040000000015</v>
      </c>
      <c r="J9" s="214">
        <f t="shared" si="0"/>
        <v>0.10024654316156302</v>
      </c>
      <c r="K9" s="215">
        <f t="shared" si="5"/>
        <v>0.11167540043172883</v>
      </c>
      <c r="L9" s="52">
        <f t="shared" si="6"/>
        <v>0.2006571140760435</v>
      </c>
      <c r="N9" s="40">
        <f t="shared" si="1"/>
        <v>2.7514817458535172</v>
      </c>
      <c r="O9" s="143">
        <f t="shared" si="1"/>
        <v>2.7524167895212366</v>
      </c>
      <c r="P9" s="52">
        <f t="shared" si="7"/>
        <v>3.3983277160695659E-4</v>
      </c>
      <c r="Q9" s="2"/>
    </row>
    <row r="10" spans="1:17" ht="20.100000000000001" customHeight="1" x14ac:dyDescent="0.25">
      <c r="A10" s="8" t="s">
        <v>153</v>
      </c>
      <c r="B10" s="19">
        <v>25970.930000000004</v>
      </c>
      <c r="C10" s="140">
        <v>27653.190000000002</v>
      </c>
      <c r="D10" s="214">
        <f t="shared" si="2"/>
        <v>8.7731762158892918E-2</v>
      </c>
      <c r="E10" s="215">
        <f t="shared" si="3"/>
        <v>9.0384271878519273E-2</v>
      </c>
      <c r="F10" s="52">
        <f t="shared" si="4"/>
        <v>6.4774730824040505E-2</v>
      </c>
      <c r="H10" s="19">
        <v>7054.1480000000001</v>
      </c>
      <c r="I10" s="140">
        <v>8476.1809999999987</v>
      </c>
      <c r="J10" s="214">
        <f t="shared" si="0"/>
        <v>8.588659170412348E-2</v>
      </c>
      <c r="K10" s="215">
        <f t="shared" si="5"/>
        <v>9.5752503545201373E-2</v>
      </c>
      <c r="L10" s="52">
        <f t="shared" si="6"/>
        <v>0.20158820030427466</v>
      </c>
      <c r="N10" s="40">
        <f t="shared" si="1"/>
        <v>2.7161707339706354</v>
      </c>
      <c r="O10" s="143">
        <f t="shared" si="1"/>
        <v>3.0651729511134151</v>
      </c>
      <c r="P10" s="52">
        <f t="shared" si="7"/>
        <v>0.12849052998689472</v>
      </c>
      <c r="Q10" s="2"/>
    </row>
    <row r="11" spans="1:17" ht="20.100000000000001" customHeight="1" x14ac:dyDescent="0.25">
      <c r="A11" s="8" t="s">
        <v>154</v>
      </c>
      <c r="B11" s="19">
        <v>10981.050000000001</v>
      </c>
      <c r="C11" s="140">
        <v>9473.01</v>
      </c>
      <c r="D11" s="214">
        <f t="shared" si="2"/>
        <v>3.709481589049414E-2</v>
      </c>
      <c r="E11" s="215">
        <f t="shared" si="3"/>
        <v>3.0962471647861669E-2</v>
      </c>
      <c r="F11" s="52">
        <f t="shared" si="4"/>
        <v>-0.137331129536793</v>
      </c>
      <c r="H11" s="19">
        <v>4898.1789999999992</v>
      </c>
      <c r="I11" s="140">
        <v>4152.036000000001</v>
      </c>
      <c r="J11" s="214">
        <f t="shared" si="0"/>
        <v>5.9636954011556283E-2</v>
      </c>
      <c r="K11" s="215">
        <f t="shared" si="5"/>
        <v>4.6904123662508374E-2</v>
      </c>
      <c r="L11" s="52">
        <f t="shared" si="6"/>
        <v>-0.15233069269212055</v>
      </c>
      <c r="N11" s="40">
        <f t="shared" si="1"/>
        <v>4.4605743530900952</v>
      </c>
      <c r="O11" s="143">
        <f t="shared" si="1"/>
        <v>4.3830165913474186</v>
      </c>
      <c r="P11" s="52">
        <f t="shared" si="7"/>
        <v>-1.7387393551448794E-2</v>
      </c>
      <c r="Q11" s="2"/>
    </row>
    <row r="12" spans="1:17" ht="20.100000000000001" customHeight="1" x14ac:dyDescent="0.25">
      <c r="A12" s="8" t="s">
        <v>177</v>
      </c>
      <c r="B12" s="19">
        <v>11422.079999999998</v>
      </c>
      <c r="C12" s="140">
        <v>11426.339999999997</v>
      </c>
      <c r="D12" s="214">
        <f t="shared" si="2"/>
        <v>3.8584648525095071E-2</v>
      </c>
      <c r="E12" s="215">
        <f t="shared" si="3"/>
        <v>3.7346918063934018E-2</v>
      </c>
      <c r="F12" s="52">
        <f t="shared" si="4"/>
        <v>3.7296184232630132E-4</v>
      </c>
      <c r="H12" s="19">
        <v>3945.7360000000003</v>
      </c>
      <c r="I12" s="140">
        <v>4094.931</v>
      </c>
      <c r="J12" s="214">
        <f t="shared" si="0"/>
        <v>4.8040644568877966E-2</v>
      </c>
      <c r="K12" s="215">
        <f t="shared" si="5"/>
        <v>4.6259028104149155E-2</v>
      </c>
      <c r="L12" s="52">
        <f t="shared" si="6"/>
        <v>3.7811703570639218E-2</v>
      </c>
      <c r="N12" s="40">
        <f t="shared" si="1"/>
        <v>3.4544811452905262</v>
      </c>
      <c r="O12" s="143">
        <f t="shared" si="1"/>
        <v>3.5837643549903131</v>
      </c>
      <c r="P12" s="52">
        <f t="shared" si="7"/>
        <v>3.7424783712030951E-2</v>
      </c>
      <c r="Q12" s="2"/>
    </row>
    <row r="13" spans="1:17" ht="20.100000000000001" customHeight="1" x14ac:dyDescent="0.25">
      <c r="A13" s="8" t="s">
        <v>175</v>
      </c>
      <c r="B13" s="19">
        <v>18282.789999999997</v>
      </c>
      <c r="C13" s="140">
        <v>18446.87</v>
      </c>
      <c r="D13" s="214">
        <f t="shared" si="2"/>
        <v>6.176064483947958E-2</v>
      </c>
      <c r="E13" s="215">
        <f t="shared" si="3"/>
        <v>6.029347476322626E-2</v>
      </c>
      <c r="F13" s="52">
        <f t="shared" si="4"/>
        <v>8.9745602284991392E-3</v>
      </c>
      <c r="H13" s="19">
        <v>4232.0700000000006</v>
      </c>
      <c r="I13" s="140">
        <v>3981.942</v>
      </c>
      <c r="J13" s="214">
        <f t="shared" si="0"/>
        <v>5.15268559935615E-2</v>
      </c>
      <c r="K13" s="215">
        <f t="shared" si="5"/>
        <v>4.4982630204780466E-2</v>
      </c>
      <c r="L13" s="52">
        <f t="shared" si="6"/>
        <v>-5.9102992152776437E-2</v>
      </c>
      <c r="N13" s="40">
        <f t="shared" si="1"/>
        <v>2.3147834657620643</v>
      </c>
      <c r="O13" s="143">
        <f t="shared" si="1"/>
        <v>2.1586003479181022</v>
      </c>
      <c r="P13" s="52">
        <f t="shared" si="7"/>
        <v>-6.7472020668051594E-2</v>
      </c>
      <c r="Q13" s="2"/>
    </row>
    <row r="14" spans="1:17" ht="20.100000000000001" customHeight="1" x14ac:dyDescent="0.25">
      <c r="A14" s="8" t="s">
        <v>176</v>
      </c>
      <c r="B14" s="19">
        <v>10847.740000000002</v>
      </c>
      <c r="C14" s="140">
        <v>14418.109999999999</v>
      </c>
      <c r="D14" s="214">
        <f t="shared" si="2"/>
        <v>3.6644484646545544E-2</v>
      </c>
      <c r="E14" s="215">
        <f t="shared" si="3"/>
        <v>4.7125498874249133E-2</v>
      </c>
      <c r="F14" s="52">
        <f t="shared" si="4"/>
        <v>0.32913491658170241</v>
      </c>
      <c r="H14" s="19">
        <v>3806.2369999999987</v>
      </c>
      <c r="I14" s="140">
        <v>3708.8980000000006</v>
      </c>
      <c r="J14" s="214">
        <f t="shared" si="0"/>
        <v>4.6342197973182259E-2</v>
      </c>
      <c r="K14" s="215">
        <f t="shared" si="5"/>
        <v>4.1898145980340723E-2</v>
      </c>
      <c r="L14" s="52">
        <f t="shared" si="6"/>
        <v>-2.5573552041031115E-2</v>
      </c>
      <c r="N14" s="40">
        <f t="shared" si="1"/>
        <v>3.5087833963572117</v>
      </c>
      <c r="O14" s="143">
        <f t="shared" si="1"/>
        <v>2.5723884753272106</v>
      </c>
      <c r="P14" s="52">
        <f t="shared" si="7"/>
        <v>-0.26687168036709197</v>
      </c>
      <c r="Q14" s="2"/>
    </row>
    <row r="15" spans="1:17" ht="20.100000000000001" customHeight="1" x14ac:dyDescent="0.25">
      <c r="A15" s="8" t="s">
        <v>155</v>
      </c>
      <c r="B15" s="19">
        <v>25873.230000000003</v>
      </c>
      <c r="C15" s="140">
        <v>31537.599999999999</v>
      </c>
      <c r="D15" s="214">
        <f t="shared" si="2"/>
        <v>8.7401724183243837E-2</v>
      </c>
      <c r="E15" s="215">
        <f t="shared" si="3"/>
        <v>0.10308044073020108</v>
      </c>
      <c r="F15" s="52">
        <f t="shared" si="4"/>
        <v>0.2189278261740028</v>
      </c>
      <c r="H15" s="19">
        <v>3334.0130000000004</v>
      </c>
      <c r="I15" s="140">
        <v>3239.5269999999996</v>
      </c>
      <c r="J15" s="214">
        <f t="shared" si="0"/>
        <v>4.0592714140281698E-2</v>
      </c>
      <c r="K15" s="215">
        <f t="shared" si="5"/>
        <v>3.6595823113295435E-2</v>
      </c>
      <c r="L15" s="52">
        <f t="shared" si="6"/>
        <v>-2.8340021469622577E-2</v>
      </c>
      <c r="N15" s="40">
        <f t="shared" si="1"/>
        <v>1.2885955870217982</v>
      </c>
      <c r="O15" s="143">
        <f t="shared" si="1"/>
        <v>1.0271951575262543</v>
      </c>
      <c r="P15" s="52">
        <f t="shared" si="7"/>
        <v>-0.202856840523327</v>
      </c>
      <c r="Q15" s="2"/>
    </row>
    <row r="16" spans="1:17" ht="20.100000000000001" customHeight="1" x14ac:dyDescent="0.25">
      <c r="A16" s="8" t="s">
        <v>178</v>
      </c>
      <c r="B16" s="19">
        <v>12045.599999999999</v>
      </c>
      <c r="C16" s="140">
        <v>13861.96</v>
      </c>
      <c r="D16" s="214">
        <f t="shared" si="2"/>
        <v>4.0690946156381781E-2</v>
      </c>
      <c r="E16" s="215">
        <f t="shared" si="3"/>
        <v>4.5307726212026854E-2</v>
      </c>
      <c r="F16" s="52">
        <f t="shared" si="4"/>
        <v>0.15079033007903309</v>
      </c>
      <c r="H16" s="19">
        <v>2668.4250000000002</v>
      </c>
      <c r="I16" s="140">
        <v>3128.0099999999998</v>
      </c>
      <c r="J16" s="214">
        <f t="shared" si="0"/>
        <v>3.2488959470098402E-2</v>
      </c>
      <c r="K16" s="215">
        <f t="shared" si="5"/>
        <v>3.5336053892009313E-2</v>
      </c>
      <c r="L16" s="52">
        <f t="shared" si="6"/>
        <v>0.17223081030945203</v>
      </c>
      <c r="N16" s="40">
        <f t="shared" si="1"/>
        <v>2.2152694759912337</v>
      </c>
      <c r="O16" s="143">
        <f t="shared" si="1"/>
        <v>2.2565423648603806</v>
      </c>
      <c r="P16" s="52">
        <f t="shared" si="7"/>
        <v>1.8631091754956433E-2</v>
      </c>
      <c r="Q16" s="2"/>
    </row>
    <row r="17" spans="1:17" ht="20.100000000000001" customHeight="1" x14ac:dyDescent="0.25">
      <c r="A17" s="8" t="s">
        <v>156</v>
      </c>
      <c r="B17" s="19">
        <v>7723.9199999999973</v>
      </c>
      <c r="C17" s="140">
        <v>6792.8099999999995</v>
      </c>
      <c r="D17" s="214">
        <f t="shared" si="2"/>
        <v>2.6091984860546612E-2</v>
      </c>
      <c r="E17" s="215">
        <f t="shared" si="3"/>
        <v>2.2202255358572537E-2</v>
      </c>
      <c r="F17" s="52">
        <f t="shared" si="4"/>
        <v>-0.12054889227231745</v>
      </c>
      <c r="H17" s="19">
        <v>2496.8500000000004</v>
      </c>
      <c r="I17" s="140">
        <v>2113.7220000000007</v>
      </c>
      <c r="J17" s="214">
        <f t="shared" si="0"/>
        <v>3.0399976935051649E-2</v>
      </c>
      <c r="K17" s="215">
        <f t="shared" si="5"/>
        <v>2.3877990960618968E-2</v>
      </c>
      <c r="L17" s="52">
        <f t="shared" si="6"/>
        <v>-0.15344454012055175</v>
      </c>
      <c r="N17" s="40">
        <f t="shared" si="1"/>
        <v>3.2326202239277482</v>
      </c>
      <c r="O17" s="143">
        <f t="shared" si="1"/>
        <v>3.1117048761852617</v>
      </c>
      <c r="P17" s="52">
        <f t="shared" si="7"/>
        <v>-3.7404748893011021E-2</v>
      </c>
      <c r="Q17" s="2"/>
    </row>
    <row r="18" spans="1:17" ht="20.100000000000001" customHeight="1" x14ac:dyDescent="0.25">
      <c r="A18" s="8" t="s">
        <v>180</v>
      </c>
      <c r="B18" s="19">
        <v>19064.16</v>
      </c>
      <c r="C18" s="140">
        <v>9729.23</v>
      </c>
      <c r="D18" s="214">
        <f t="shared" si="2"/>
        <v>6.4400171687308841E-2</v>
      </c>
      <c r="E18" s="215">
        <f t="shared" si="3"/>
        <v>3.1799925053443964E-2</v>
      </c>
      <c r="F18" s="52">
        <f t="shared" si="4"/>
        <v>-0.48965860546701245</v>
      </c>
      <c r="H18" s="19">
        <v>2212.6510000000003</v>
      </c>
      <c r="I18" s="140">
        <v>2040.4589999999998</v>
      </c>
      <c r="J18" s="214">
        <f t="shared" si="0"/>
        <v>2.6939759843530434E-2</v>
      </c>
      <c r="K18" s="215">
        <f t="shared" si="5"/>
        <v>2.3050364029665961E-2</v>
      </c>
      <c r="L18" s="52">
        <f t="shared" si="6"/>
        <v>-7.7821581442351476E-2</v>
      </c>
      <c r="N18" s="40">
        <f t="shared" si="1"/>
        <v>1.1606338805381409</v>
      </c>
      <c r="O18" s="143">
        <f t="shared" si="1"/>
        <v>2.0972461335583596</v>
      </c>
      <c r="P18" s="52">
        <f t="shared" si="7"/>
        <v>0.80698338100034439</v>
      </c>
      <c r="Q18" s="2"/>
    </row>
    <row r="19" spans="1:17" ht="20.100000000000001" customHeight="1" x14ac:dyDescent="0.25">
      <c r="A19" s="8" t="s">
        <v>179</v>
      </c>
      <c r="B19" s="19">
        <v>8321.49</v>
      </c>
      <c r="C19" s="140">
        <v>8126.4000000000005</v>
      </c>
      <c r="D19" s="214">
        <f t="shared" si="2"/>
        <v>2.81106214327945E-2</v>
      </c>
      <c r="E19" s="215">
        <f t="shared" si="3"/>
        <v>2.6561085610506387E-2</v>
      </c>
      <c r="F19" s="52">
        <f t="shared" si="4"/>
        <v>-2.3444118781612337E-2</v>
      </c>
      <c r="H19" s="19">
        <v>2278.33</v>
      </c>
      <c r="I19" s="140">
        <v>1919.3610000000001</v>
      </c>
      <c r="J19" s="214">
        <f t="shared" si="0"/>
        <v>2.7739423453726181E-2</v>
      </c>
      <c r="K19" s="215">
        <f t="shared" si="5"/>
        <v>2.1682361544311204E-2</v>
      </c>
      <c r="L19" s="52">
        <f t="shared" si="6"/>
        <v>-0.15755794814622984</v>
      </c>
      <c r="N19" s="40">
        <f t="shared" si="1"/>
        <v>2.7378870851253803</v>
      </c>
      <c r="O19" s="143">
        <f t="shared" si="1"/>
        <v>2.3618834908446544</v>
      </c>
      <c r="P19" s="52">
        <f t="shared" si="7"/>
        <v>-0.1373334920652898</v>
      </c>
      <c r="Q19" s="2"/>
    </row>
    <row r="20" spans="1:17" ht="20.100000000000001" customHeight="1" x14ac:dyDescent="0.25">
      <c r="A20" s="8" t="s">
        <v>181</v>
      </c>
      <c r="B20" s="19">
        <v>4645.9800000000005</v>
      </c>
      <c r="C20" s="140">
        <v>4779.079999999999</v>
      </c>
      <c r="D20" s="214">
        <f t="shared" si="2"/>
        <v>1.5694471178158552E-2</v>
      </c>
      <c r="E20" s="215">
        <f t="shared" si="3"/>
        <v>1.562039193486154E-2</v>
      </c>
      <c r="F20" s="52">
        <f t="shared" si="4"/>
        <v>2.8648422937679139E-2</v>
      </c>
      <c r="H20" s="19">
        <v>1848.4749999999999</v>
      </c>
      <c r="I20" s="140">
        <v>1867.491</v>
      </c>
      <c r="J20" s="214">
        <f t="shared" si="0"/>
        <v>2.250579624928193E-2</v>
      </c>
      <c r="K20" s="215">
        <f t="shared" si="5"/>
        <v>2.1096403981714369E-2</v>
      </c>
      <c r="L20" s="52">
        <f t="shared" si="6"/>
        <v>1.0287399072208214E-2</v>
      </c>
      <c r="N20" s="40">
        <f t="shared" si="1"/>
        <v>3.9786546648930896</v>
      </c>
      <c r="O20" s="143">
        <f t="shared" si="1"/>
        <v>3.9076370347430895</v>
      </c>
      <c r="P20" s="52">
        <f t="shared" si="7"/>
        <v>-1.7849659277204038E-2</v>
      </c>
      <c r="Q20" s="2"/>
    </row>
    <row r="21" spans="1:17" ht="20.100000000000001" customHeight="1" x14ac:dyDescent="0.25">
      <c r="A21" s="8" t="s">
        <v>159</v>
      </c>
      <c r="B21" s="19">
        <v>665.15000000000009</v>
      </c>
      <c r="C21" s="140">
        <v>491.17</v>
      </c>
      <c r="D21" s="214">
        <f t="shared" si="2"/>
        <v>2.246926914053044E-3</v>
      </c>
      <c r="E21" s="215">
        <f t="shared" si="3"/>
        <v>1.6053859543355509E-3</v>
      </c>
      <c r="F21" s="52">
        <f t="shared" si="4"/>
        <v>-0.26156506051266637</v>
      </c>
      <c r="H21" s="19">
        <v>1566.3069999999998</v>
      </c>
      <c r="I21" s="140">
        <v>1252.836</v>
      </c>
      <c r="J21" s="214">
        <f t="shared" si="0"/>
        <v>1.9070307256427072E-2</v>
      </c>
      <c r="K21" s="215">
        <f t="shared" si="5"/>
        <v>1.4152857699895263E-2</v>
      </c>
      <c r="L21" s="52">
        <f t="shared" si="6"/>
        <v>-0.20013381795522833</v>
      </c>
      <c r="N21" s="40">
        <f t="shared" si="1"/>
        <v>23.548177102909111</v>
      </c>
      <c r="O21" s="143">
        <f t="shared" si="1"/>
        <v>25.507176741250483</v>
      </c>
      <c r="P21" s="52">
        <f t="shared" si="7"/>
        <v>8.3191137461734094E-2</v>
      </c>
      <c r="Q21" s="2"/>
    </row>
    <row r="22" spans="1:17" ht="20.100000000000001" customHeight="1" x14ac:dyDescent="0.25">
      <c r="A22" s="8" t="s">
        <v>157</v>
      </c>
      <c r="B22" s="19">
        <v>4774.2599999999993</v>
      </c>
      <c r="C22" s="140">
        <v>3426.4399999999996</v>
      </c>
      <c r="D22" s="214">
        <f t="shared" si="2"/>
        <v>1.6127810702378235E-2</v>
      </c>
      <c r="E22" s="215">
        <f t="shared" si="3"/>
        <v>1.1199296881677432E-2</v>
      </c>
      <c r="F22" s="52">
        <f t="shared" si="4"/>
        <v>-0.28230971920255704</v>
      </c>
      <c r="H22" s="19">
        <v>1399.855</v>
      </c>
      <c r="I22" s="140">
        <v>1120.3519999999999</v>
      </c>
      <c r="J22" s="214">
        <f t="shared" si="0"/>
        <v>1.7043698945638192E-2</v>
      </c>
      <c r="K22" s="215">
        <f t="shared" si="5"/>
        <v>1.2656231485839373E-2</v>
      </c>
      <c r="L22" s="52">
        <f t="shared" si="6"/>
        <v>-0.19966567965967916</v>
      </c>
      <c r="N22" s="40">
        <f t="shared" si="1"/>
        <v>2.9320879047224073</v>
      </c>
      <c r="O22" s="143">
        <f t="shared" si="1"/>
        <v>3.2697260130047514</v>
      </c>
      <c r="P22" s="52">
        <f t="shared" si="7"/>
        <v>0.11515279188544986</v>
      </c>
      <c r="Q22" s="2"/>
    </row>
    <row r="23" spans="1:17" ht="20.100000000000001" customHeight="1" x14ac:dyDescent="0.25">
      <c r="A23" s="8" t="s">
        <v>158</v>
      </c>
      <c r="B23" s="19">
        <v>5242.3600000000006</v>
      </c>
      <c r="C23" s="140">
        <v>5301.54</v>
      </c>
      <c r="D23" s="214">
        <f t="shared" si="2"/>
        <v>1.770908784056997E-2</v>
      </c>
      <c r="E23" s="215">
        <f t="shared" si="3"/>
        <v>1.7328049050935716E-2</v>
      </c>
      <c r="F23" s="52">
        <f t="shared" si="4"/>
        <v>1.1288808857079516E-2</v>
      </c>
      <c r="H23" s="19">
        <v>1078.7540000000001</v>
      </c>
      <c r="I23" s="140">
        <v>1057.6200000000001</v>
      </c>
      <c r="J23" s="214">
        <f t="shared" si="0"/>
        <v>1.3134187764020549E-2</v>
      </c>
      <c r="K23" s="215">
        <f t="shared" si="5"/>
        <v>1.1947569642445803E-2</v>
      </c>
      <c r="L23" s="52">
        <f t="shared" si="6"/>
        <v>-1.9591120867222752E-2</v>
      </c>
      <c r="N23" s="40">
        <f t="shared" si="1"/>
        <v>2.0577640604613192</v>
      </c>
      <c r="O23" s="143">
        <f t="shared" si="1"/>
        <v>1.9949297751219457</v>
      </c>
      <c r="P23" s="52">
        <f t="shared" si="7"/>
        <v>-3.0535223423664534E-2</v>
      </c>
      <c r="Q23" s="2"/>
    </row>
    <row r="24" spans="1:17" ht="20.100000000000001" customHeight="1" x14ac:dyDescent="0.25">
      <c r="A24" s="8" t="s">
        <v>185</v>
      </c>
      <c r="B24" s="19">
        <v>1608.9199999999998</v>
      </c>
      <c r="C24" s="140">
        <v>2562.0699999999997</v>
      </c>
      <c r="D24" s="214">
        <f t="shared" si="2"/>
        <v>5.435053221917196E-3</v>
      </c>
      <c r="E24" s="215">
        <f t="shared" si="3"/>
        <v>8.3741091516674158E-3</v>
      </c>
      <c r="F24" s="52">
        <f t="shared" si="4"/>
        <v>0.59241603062924197</v>
      </c>
      <c r="H24" s="19">
        <v>587.2120000000001</v>
      </c>
      <c r="I24" s="140">
        <v>828.52700000000004</v>
      </c>
      <c r="J24" s="214">
        <f t="shared" si="0"/>
        <v>7.1495008734948238E-3</v>
      </c>
      <c r="K24" s="215">
        <f t="shared" si="5"/>
        <v>9.359584759314964E-3</v>
      </c>
      <c r="L24" s="52">
        <f t="shared" si="6"/>
        <v>0.41095038929722127</v>
      </c>
      <c r="N24" s="40">
        <f t="shared" si="1"/>
        <v>3.6497277676951008</v>
      </c>
      <c r="O24" s="143">
        <f t="shared" si="1"/>
        <v>3.2338187481216369</v>
      </c>
      <c r="P24" s="52">
        <f t="shared" si="7"/>
        <v>-0.11395617592490229</v>
      </c>
      <c r="Q24" s="2"/>
    </row>
    <row r="25" spans="1:17" ht="20.100000000000001" customHeight="1" x14ac:dyDescent="0.25">
      <c r="A25" s="8" t="s">
        <v>182</v>
      </c>
      <c r="B25" s="19">
        <v>3256.46</v>
      </c>
      <c r="C25" s="140">
        <v>2590.4899999999998</v>
      </c>
      <c r="D25" s="214">
        <f t="shared" si="2"/>
        <v>1.1000567719367324E-2</v>
      </c>
      <c r="E25" s="215">
        <f t="shared" si="3"/>
        <v>8.4669997370496984E-3</v>
      </c>
      <c r="F25" s="52">
        <f t="shared" si="4"/>
        <v>-0.20450734847042501</v>
      </c>
      <c r="H25" s="19">
        <v>720.59800000000007</v>
      </c>
      <c r="I25" s="140">
        <v>739.70800000000008</v>
      </c>
      <c r="J25" s="214">
        <f t="shared" si="0"/>
        <v>8.7735196665576012E-3</v>
      </c>
      <c r="K25" s="215">
        <f t="shared" si="5"/>
        <v>8.3562270428644506E-3</v>
      </c>
      <c r="L25" s="52">
        <f t="shared" si="6"/>
        <v>2.6519640631808599E-2</v>
      </c>
      <c r="N25" s="40">
        <f t="shared" si="1"/>
        <v>2.2128261977730421</v>
      </c>
      <c r="O25" s="143">
        <f t="shared" si="1"/>
        <v>2.8554752189740169</v>
      </c>
      <c r="P25" s="52">
        <f t="shared" si="7"/>
        <v>0.29042001665007761</v>
      </c>
      <c r="Q25" s="2"/>
    </row>
    <row r="26" spans="1:17" ht="20.100000000000001" customHeight="1" x14ac:dyDescent="0.25">
      <c r="A26" s="8" t="s">
        <v>183</v>
      </c>
      <c r="B26" s="19">
        <v>2544.64</v>
      </c>
      <c r="C26" s="140">
        <v>2587.09</v>
      </c>
      <c r="D26" s="214">
        <f t="shared" si="2"/>
        <v>8.5959860220641005E-3</v>
      </c>
      <c r="E26" s="215">
        <f t="shared" si="3"/>
        <v>8.4558868591362666E-3</v>
      </c>
      <c r="F26" s="52">
        <f t="shared" si="4"/>
        <v>1.668212399396389E-2</v>
      </c>
      <c r="H26" s="19">
        <v>722.56999999999994</v>
      </c>
      <c r="I26" s="140">
        <v>652.024</v>
      </c>
      <c r="J26" s="214">
        <f t="shared" si="0"/>
        <v>8.7975294206541297E-3</v>
      </c>
      <c r="K26" s="215">
        <f t="shared" si="5"/>
        <v>7.3656910313213454E-3</v>
      </c>
      <c r="L26" s="52">
        <f t="shared" si="6"/>
        <v>-9.7632063329504332E-2</v>
      </c>
      <c r="N26" s="40">
        <f t="shared" si="1"/>
        <v>2.8395765216297786</v>
      </c>
      <c r="O26" s="143">
        <f t="shared" si="1"/>
        <v>2.5202988686129975</v>
      </c>
      <c r="P26" s="52">
        <f t="shared" si="7"/>
        <v>-0.11243847474606225</v>
      </c>
      <c r="Q26" s="2"/>
    </row>
    <row r="27" spans="1:17" ht="20.100000000000001" customHeight="1" x14ac:dyDescent="0.25">
      <c r="A27" s="8" t="s">
        <v>161</v>
      </c>
      <c r="B27" s="19">
        <v>2269.6899999999996</v>
      </c>
      <c r="C27" s="140">
        <v>1786.87</v>
      </c>
      <c r="D27" s="214">
        <f t="shared" si="2"/>
        <v>7.6671841653116616E-3</v>
      </c>
      <c r="E27" s="215">
        <f t="shared" si="3"/>
        <v>5.8403729874046979E-3</v>
      </c>
      <c r="F27" s="52">
        <f t="shared" si="4"/>
        <v>-0.21272508580466926</v>
      </c>
      <c r="H27" s="19">
        <v>697.53000000000009</v>
      </c>
      <c r="I27" s="140">
        <v>640.25199999999995</v>
      </c>
      <c r="J27" s="214">
        <f t="shared" si="0"/>
        <v>8.4926591150876404E-3</v>
      </c>
      <c r="K27" s="215">
        <f t="shared" si="5"/>
        <v>7.2327067932860655E-3</v>
      </c>
      <c r="L27" s="52">
        <f t="shared" si="6"/>
        <v>-8.2115464567832391E-2</v>
      </c>
      <c r="N27" s="40">
        <f t="shared" si="1"/>
        <v>3.0732390767021056</v>
      </c>
      <c r="O27" s="143">
        <f t="shared" si="1"/>
        <v>3.5830922227134598</v>
      </c>
      <c r="P27" s="52">
        <f t="shared" si="7"/>
        <v>0.16590090561990312</v>
      </c>
      <c r="Q27" s="2"/>
    </row>
    <row r="28" spans="1:17" ht="20.100000000000001" customHeight="1" x14ac:dyDescent="0.25">
      <c r="A28" s="8" t="s">
        <v>167</v>
      </c>
      <c r="B28" s="19">
        <v>945.68999999999994</v>
      </c>
      <c r="C28" s="140">
        <v>2534.7499999999995</v>
      </c>
      <c r="D28" s="214">
        <f t="shared" si="2"/>
        <v>3.1946122128103777E-3</v>
      </c>
      <c r="E28" s="215">
        <f t="shared" si="3"/>
        <v>8.2848139091394775E-3</v>
      </c>
      <c r="F28" s="52">
        <f t="shared" si="4"/>
        <v>1.6803180746333362</v>
      </c>
      <c r="H28" s="19">
        <v>283.11</v>
      </c>
      <c r="I28" s="140">
        <v>628.93400000000008</v>
      </c>
      <c r="J28" s="214">
        <f t="shared" si="0"/>
        <v>3.4469581553086778E-3</v>
      </c>
      <c r="K28" s="215">
        <f t="shared" si="5"/>
        <v>7.1048512372137518E-3</v>
      </c>
      <c r="L28" s="52">
        <f t="shared" si="6"/>
        <v>1.2215181378262867</v>
      </c>
      <c r="N28" s="40">
        <f t="shared" si="1"/>
        <v>2.9936871490657619</v>
      </c>
      <c r="O28" s="143">
        <f t="shared" si="1"/>
        <v>2.4812466712693566</v>
      </c>
      <c r="P28" s="52">
        <f t="shared" si="7"/>
        <v>-0.17117369059633447</v>
      </c>
      <c r="Q28" s="2"/>
    </row>
    <row r="29" spans="1:17" ht="20.100000000000001" customHeight="1" x14ac:dyDescent="0.25">
      <c r="A29" s="8" t="s">
        <v>172</v>
      </c>
      <c r="B29" s="19">
        <v>2727</v>
      </c>
      <c r="C29" s="140">
        <v>2384.8700000000003</v>
      </c>
      <c r="D29" s="214">
        <f t="shared" si="2"/>
        <v>9.2120118689358044E-3</v>
      </c>
      <c r="E29" s="215">
        <f t="shared" si="3"/>
        <v>7.7949321027673225E-3</v>
      </c>
      <c r="F29" s="52">
        <f t="shared" si="4"/>
        <v>-0.12546021268793534</v>
      </c>
      <c r="H29" s="19">
        <v>564.25</v>
      </c>
      <c r="I29" s="140">
        <v>619.42100000000005</v>
      </c>
      <c r="J29" s="214">
        <f t="shared" si="0"/>
        <v>6.8699309071842086E-3</v>
      </c>
      <c r="K29" s="215">
        <f t="shared" si="5"/>
        <v>6.9973861457739272E-3</v>
      </c>
      <c r="L29" s="52">
        <f t="shared" si="6"/>
        <v>9.7777580859548158E-2</v>
      </c>
      <c r="N29" s="40">
        <f t="shared" si="1"/>
        <v>2.069123579024569</v>
      </c>
      <c r="O29" s="143">
        <f t="shared" si="1"/>
        <v>2.5972946114463258</v>
      </c>
      <c r="P29" s="52">
        <f t="shared" si="7"/>
        <v>0.25526316445088715</v>
      </c>
      <c r="Q29" s="2"/>
    </row>
    <row r="30" spans="1:17" ht="20.100000000000001" customHeight="1" x14ac:dyDescent="0.25">
      <c r="A30" s="8" t="s">
        <v>160</v>
      </c>
      <c r="B30" s="19">
        <v>2110.2600000000002</v>
      </c>
      <c r="C30" s="140">
        <v>1586.7599999999998</v>
      </c>
      <c r="D30" s="214">
        <f t="shared" si="2"/>
        <v>7.1286175894904559E-3</v>
      </c>
      <c r="E30" s="215">
        <f t="shared" si="3"/>
        <v>5.1863147523290879E-3</v>
      </c>
      <c r="F30" s="52">
        <f t="shared" si="4"/>
        <v>-0.24807369707998086</v>
      </c>
      <c r="H30" s="19">
        <v>701.38099999999997</v>
      </c>
      <c r="I30" s="140">
        <v>617.07900000000006</v>
      </c>
      <c r="J30" s="214">
        <f t="shared" si="0"/>
        <v>8.539546317433349E-3</v>
      </c>
      <c r="K30" s="215">
        <f t="shared" si="5"/>
        <v>6.9709293767050672E-3</v>
      </c>
      <c r="L30" s="52">
        <f t="shared" si="6"/>
        <v>-0.12019430238344055</v>
      </c>
      <c r="N30" s="40">
        <f t="shared" ref="N30" si="8">(H30/B30)*10</f>
        <v>3.3236710168415264</v>
      </c>
      <c r="O30" s="143">
        <f t="shared" ref="O30" si="9">(I30/C30)*10</f>
        <v>3.8889246010738878</v>
      </c>
      <c r="P30" s="52">
        <f t="shared" ref="P30" si="10">(O30-N30)/N30</f>
        <v>0.17006905357604254</v>
      </c>
      <c r="Q30" s="2"/>
    </row>
    <row r="31" spans="1:17" ht="20.100000000000001" customHeight="1" x14ac:dyDescent="0.25">
      <c r="A31" s="8" t="s">
        <v>184</v>
      </c>
      <c r="B31" s="19">
        <v>2268.8200000000006</v>
      </c>
      <c r="C31" s="140">
        <v>1604.7399999999998</v>
      </c>
      <c r="D31" s="214">
        <f t="shared" si="2"/>
        <v>7.6642452396329074E-3</v>
      </c>
      <c r="E31" s="215">
        <f t="shared" si="3"/>
        <v>5.2450822655301247E-3</v>
      </c>
      <c r="F31" s="52">
        <f t="shared" si="4"/>
        <v>-0.29269840710148914</v>
      </c>
      <c r="H31" s="19">
        <v>763.52200000000005</v>
      </c>
      <c r="I31" s="140">
        <v>570.54399999999998</v>
      </c>
      <c r="J31" s="214">
        <f t="shared" si="0"/>
        <v>9.2961336041029706E-3</v>
      </c>
      <c r="K31" s="215">
        <f t="shared" si="5"/>
        <v>6.4452394755012167E-3</v>
      </c>
      <c r="L31" s="52">
        <f t="shared" si="6"/>
        <v>-0.25274713760703693</v>
      </c>
      <c r="N31" s="40">
        <f t="shared" si="1"/>
        <v>3.3652823934908889</v>
      </c>
      <c r="O31" s="143">
        <f t="shared" si="1"/>
        <v>3.5553672245971315</v>
      </c>
      <c r="P31" s="52">
        <f t="shared" si="7"/>
        <v>5.6484065489987911E-2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39085.5</v>
      </c>
      <c r="C32" s="140">
        <f>C33-SUM(C7:C31)</f>
        <v>31834.739999999932</v>
      </c>
      <c r="D32" s="214">
        <f t="shared" si="2"/>
        <v>0.13203376967484062</v>
      </c>
      <c r="E32" s="215">
        <f t="shared" si="3"/>
        <v>0.10405164088996482</v>
      </c>
      <c r="F32" s="52">
        <f t="shared" si="4"/>
        <v>-0.18551022757800381</v>
      </c>
      <c r="H32" s="19">
        <f>H33-SUM(H7:H31)</f>
        <v>9004.3120000000054</v>
      </c>
      <c r="I32" s="140">
        <f>I33-SUM(I7:I31)</f>
        <v>7019.3040000000328</v>
      </c>
      <c r="J32" s="214">
        <f t="shared" si="0"/>
        <v>0.10963048525782843</v>
      </c>
      <c r="K32" s="215">
        <f t="shared" si="5"/>
        <v>7.9294664795955802E-2</v>
      </c>
      <c r="L32" s="52">
        <f t="shared" si="6"/>
        <v>-0.22045082400520677</v>
      </c>
      <c r="N32" s="40">
        <f t="shared" si="1"/>
        <v>2.3037474255158576</v>
      </c>
      <c r="O32" s="143">
        <f t="shared" si="1"/>
        <v>2.2049195313044958</v>
      </c>
      <c r="P32" s="52">
        <f t="shared" si="7"/>
        <v>-4.2898754054703801E-2</v>
      </c>
      <c r="Q32" s="2"/>
    </row>
    <row r="33" spans="1:17" ht="26.25" customHeight="1" thickBot="1" x14ac:dyDescent="0.3">
      <c r="A33" s="35" t="s">
        <v>18</v>
      </c>
      <c r="B33" s="36">
        <v>296026.54000000004</v>
      </c>
      <c r="C33" s="148">
        <v>305951.34999999992</v>
      </c>
      <c r="D33" s="251">
        <f>SUM(D7:D32)</f>
        <v>1.0000000000000002</v>
      </c>
      <c r="E33" s="252">
        <f>SUM(E7:E32)</f>
        <v>0.99999999999999978</v>
      </c>
      <c r="F33" s="57">
        <f t="shared" si="4"/>
        <v>3.3526757431951472E-2</v>
      </c>
      <c r="G33" s="56"/>
      <c r="H33" s="36">
        <v>82133.285999999993</v>
      </c>
      <c r="I33" s="148">
        <v>88521.769000000015</v>
      </c>
      <c r="J33" s="251">
        <f>SUM(J7:J32)</f>
        <v>1.0000000000000004</v>
      </c>
      <c r="K33" s="252">
        <f>SUM(K7:K32)</f>
        <v>1.0000000000000002</v>
      </c>
      <c r="L33" s="57">
        <f t="shared" si="6"/>
        <v>7.7781899533400173E-2</v>
      </c>
      <c r="M33" s="56"/>
      <c r="N33" s="37">
        <f t="shared" si="1"/>
        <v>2.7745244058184775</v>
      </c>
      <c r="O33" s="150">
        <f t="shared" si="1"/>
        <v>2.8933282693473994</v>
      </c>
      <c r="P33" s="57">
        <f t="shared" si="7"/>
        <v>4.2819541713086891E-2</v>
      </c>
      <c r="Q33" s="2"/>
    </row>
    <row r="35" spans="1:17" ht="15.75" thickBot="1" x14ac:dyDescent="0.3"/>
    <row r="36" spans="1:17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7" x14ac:dyDescent="0.25">
      <c r="A37" s="361"/>
      <c r="B37" s="351" t="str">
        <f>B5</f>
        <v>jul</v>
      </c>
      <c r="C37" s="353"/>
      <c r="D37" s="351" t="str">
        <f>B37</f>
        <v>jul</v>
      </c>
      <c r="E37" s="353"/>
      <c r="F37" s="131" t="str">
        <f>F5</f>
        <v>2023 /2022</v>
      </c>
      <c r="H37" s="354" t="str">
        <f>B37</f>
        <v>jul</v>
      </c>
      <c r="I37" s="353"/>
      <c r="J37" s="351" t="str">
        <f>B37</f>
        <v>jul</v>
      </c>
      <c r="K37" s="352"/>
      <c r="L37" s="131" t="str">
        <f>F37</f>
        <v>2023 /2022</v>
      </c>
      <c r="N37" s="354" t="str">
        <f>B37</f>
        <v>jul</v>
      </c>
      <c r="O37" s="352"/>
      <c r="P37" s="131" t="str">
        <f>F37</f>
        <v>2023 /2022</v>
      </c>
    </row>
    <row r="38" spans="1:17" ht="19.5" customHeight="1" thickBot="1" x14ac:dyDescent="0.3">
      <c r="A38" s="362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174</v>
      </c>
      <c r="B39" s="19">
        <v>29924.160000000003</v>
      </c>
      <c r="C39" s="147">
        <v>35916.449999999997</v>
      </c>
      <c r="D39" s="247">
        <f>B39/$B$62</f>
        <v>0.23022834984920293</v>
      </c>
      <c r="E39" s="246">
        <f>C39/$C$62</f>
        <v>0.2736058036978371</v>
      </c>
      <c r="F39" s="52">
        <f>(C39-B39)/B39</f>
        <v>0.2002492300535752</v>
      </c>
      <c r="H39" s="39">
        <v>8233.5779999999995</v>
      </c>
      <c r="I39" s="147">
        <v>9885.7040000000015</v>
      </c>
      <c r="J39" s="250">
        <f>H39/$H$62</f>
        <v>0.24341077300717023</v>
      </c>
      <c r="K39" s="246">
        <f>I39/$I$62</f>
        <v>0.28234352485171527</v>
      </c>
      <c r="L39" s="52">
        <f>(I39-H39)/H39</f>
        <v>0.2006571140760435</v>
      </c>
      <c r="N39" s="40">
        <f t="shared" ref="N39:O62" si="11">(H39/B39)*10</f>
        <v>2.7514817458535172</v>
      </c>
      <c r="O39" s="149">
        <f t="shared" si="11"/>
        <v>2.7524167895212366</v>
      </c>
      <c r="P39" s="52">
        <f>(O39-N39)/N39</f>
        <v>3.3983277160695659E-4</v>
      </c>
    </row>
    <row r="40" spans="1:17" ht="20.100000000000001" customHeight="1" x14ac:dyDescent="0.25">
      <c r="A40" s="38" t="s">
        <v>177</v>
      </c>
      <c r="B40" s="19">
        <v>11422.079999999998</v>
      </c>
      <c r="C40" s="140">
        <v>11426.339999999997</v>
      </c>
      <c r="D40" s="247">
        <f t="shared" ref="D40:D61" si="12">B40/$B$62</f>
        <v>8.7878377546623962E-2</v>
      </c>
      <c r="E40" s="215">
        <f t="shared" ref="E40:E61" si="13">C40/$C$62</f>
        <v>8.7044040795366553E-2</v>
      </c>
      <c r="F40" s="52">
        <f t="shared" ref="F40:F62" si="14">(C40-B40)/B40</f>
        <v>3.7296184232630132E-4</v>
      </c>
      <c r="H40" s="19">
        <v>3945.7360000000003</v>
      </c>
      <c r="I40" s="140">
        <v>4094.931</v>
      </c>
      <c r="J40" s="247">
        <f t="shared" ref="J40:J62" si="15">H40/$H$62</f>
        <v>0.1166485153650357</v>
      </c>
      <c r="K40" s="215">
        <f t="shared" ref="K40:K62" si="16">I40/$I$62</f>
        <v>0.11695446804441637</v>
      </c>
      <c r="L40" s="52">
        <f t="shared" ref="L40:L62" si="17">(I40-H40)/H40</f>
        <v>3.7811703570639218E-2</v>
      </c>
      <c r="N40" s="40">
        <f t="shared" si="11"/>
        <v>3.4544811452905262</v>
      </c>
      <c r="O40" s="143">
        <f t="shared" si="11"/>
        <v>3.5837643549903131</v>
      </c>
      <c r="P40" s="52">
        <f t="shared" ref="P40:P62" si="18">(O40-N40)/N40</f>
        <v>3.7424783712030951E-2</v>
      </c>
    </row>
    <row r="41" spans="1:17" ht="20.100000000000001" customHeight="1" x14ac:dyDescent="0.25">
      <c r="A41" s="38" t="s">
        <v>175</v>
      </c>
      <c r="B41" s="19">
        <v>18282.789999999997</v>
      </c>
      <c r="C41" s="140">
        <v>18446.87</v>
      </c>
      <c r="D41" s="247">
        <f t="shared" si="12"/>
        <v>0.14066281467347813</v>
      </c>
      <c r="E41" s="215">
        <f t="shared" si="13"/>
        <v>0.1405253217414171</v>
      </c>
      <c r="F41" s="52">
        <f t="shared" si="14"/>
        <v>8.9745602284991392E-3</v>
      </c>
      <c r="H41" s="19">
        <v>4232.0700000000006</v>
      </c>
      <c r="I41" s="140">
        <v>3981.942</v>
      </c>
      <c r="J41" s="247">
        <f t="shared" si="15"/>
        <v>0.12511345980088548</v>
      </c>
      <c r="K41" s="215">
        <f t="shared" si="16"/>
        <v>0.11372741284132001</v>
      </c>
      <c r="L41" s="52">
        <f t="shared" si="17"/>
        <v>-5.9102992152776437E-2</v>
      </c>
      <c r="N41" s="40">
        <f t="shared" si="11"/>
        <v>2.3147834657620643</v>
      </c>
      <c r="O41" s="143">
        <f t="shared" si="11"/>
        <v>2.1586003479181022</v>
      </c>
      <c r="P41" s="52">
        <f t="shared" si="18"/>
        <v>-6.7472020668051594E-2</v>
      </c>
    </row>
    <row r="42" spans="1:17" ht="20.100000000000001" customHeight="1" x14ac:dyDescent="0.25">
      <c r="A42" s="38" t="s">
        <v>176</v>
      </c>
      <c r="B42" s="19">
        <v>10847.740000000002</v>
      </c>
      <c r="C42" s="140">
        <v>14418.109999999999</v>
      </c>
      <c r="D42" s="247">
        <f t="shared" si="12"/>
        <v>8.3459561765248977E-2</v>
      </c>
      <c r="E42" s="215">
        <f t="shared" si="13"/>
        <v>0.10983486882344502</v>
      </c>
      <c r="F42" s="52">
        <f t="shared" si="14"/>
        <v>0.32913491658170241</v>
      </c>
      <c r="H42" s="19">
        <v>3806.2369999999987</v>
      </c>
      <c r="I42" s="140">
        <v>3708.8980000000006</v>
      </c>
      <c r="J42" s="247">
        <f t="shared" si="15"/>
        <v>0.11252448090228724</v>
      </c>
      <c r="K42" s="215">
        <f t="shared" si="16"/>
        <v>0.10592906025058782</v>
      </c>
      <c r="L42" s="52">
        <f t="shared" si="17"/>
        <v>-2.5573552041031115E-2</v>
      </c>
      <c r="N42" s="40">
        <f t="shared" si="11"/>
        <v>3.5087833963572117</v>
      </c>
      <c r="O42" s="143">
        <f t="shared" si="11"/>
        <v>2.5723884753272106</v>
      </c>
      <c r="P42" s="52">
        <f t="shared" si="18"/>
        <v>-0.26687168036709197</v>
      </c>
    </row>
    <row r="43" spans="1:17" ht="20.100000000000001" customHeight="1" x14ac:dyDescent="0.25">
      <c r="A43" s="38" t="s">
        <v>178</v>
      </c>
      <c r="B43" s="19">
        <v>12045.599999999999</v>
      </c>
      <c r="C43" s="140">
        <v>13861.96</v>
      </c>
      <c r="D43" s="247">
        <f t="shared" si="12"/>
        <v>9.2675570874622984E-2</v>
      </c>
      <c r="E43" s="215">
        <f t="shared" si="13"/>
        <v>0.10559820657741145</v>
      </c>
      <c r="F43" s="52">
        <f t="shared" si="14"/>
        <v>0.15079033007903309</v>
      </c>
      <c r="H43" s="19">
        <v>2668.4250000000002</v>
      </c>
      <c r="I43" s="140">
        <v>3128.0099999999998</v>
      </c>
      <c r="J43" s="247">
        <f t="shared" si="15"/>
        <v>7.8887136547641665E-2</v>
      </c>
      <c r="K43" s="215">
        <f t="shared" si="16"/>
        <v>8.9338439545773751E-2</v>
      </c>
      <c r="L43" s="52">
        <f t="shared" si="17"/>
        <v>0.17223081030945203</v>
      </c>
      <c r="N43" s="40">
        <f t="shared" si="11"/>
        <v>2.2152694759912337</v>
      </c>
      <c r="O43" s="143">
        <f t="shared" si="11"/>
        <v>2.2565423648603806</v>
      </c>
      <c r="P43" s="52">
        <f t="shared" si="18"/>
        <v>1.8631091754956433E-2</v>
      </c>
    </row>
    <row r="44" spans="1:17" ht="20.100000000000001" customHeight="1" x14ac:dyDescent="0.25">
      <c r="A44" s="38" t="s">
        <v>180</v>
      </c>
      <c r="B44" s="19">
        <v>19064.16</v>
      </c>
      <c r="C44" s="140">
        <v>9729.23</v>
      </c>
      <c r="D44" s="247">
        <f t="shared" si="12"/>
        <v>0.1466744629777805</v>
      </c>
      <c r="E44" s="215">
        <f t="shared" si="13"/>
        <v>7.4115726735551751E-2</v>
      </c>
      <c r="F44" s="52">
        <f t="shared" si="14"/>
        <v>-0.48965860546701245</v>
      </c>
      <c r="H44" s="19">
        <v>2212.6510000000003</v>
      </c>
      <c r="I44" s="140">
        <v>2040.4589999999998</v>
      </c>
      <c r="J44" s="247">
        <f t="shared" si="15"/>
        <v>6.5413006387391767E-2</v>
      </c>
      <c r="K44" s="215">
        <f t="shared" si="16"/>
        <v>5.8277122840761364E-2</v>
      </c>
      <c r="L44" s="52">
        <f t="shared" si="17"/>
        <v>-7.7821581442351476E-2</v>
      </c>
      <c r="N44" s="40">
        <f t="shared" si="11"/>
        <v>1.1606338805381409</v>
      </c>
      <c r="O44" s="143">
        <f t="shared" si="11"/>
        <v>2.0972461335583596</v>
      </c>
      <c r="P44" s="52">
        <f t="shared" si="18"/>
        <v>0.80698338100034439</v>
      </c>
    </row>
    <row r="45" spans="1:17" ht="20.100000000000001" customHeight="1" x14ac:dyDescent="0.25">
      <c r="A45" s="38" t="s">
        <v>179</v>
      </c>
      <c r="B45" s="19">
        <v>8321.49</v>
      </c>
      <c r="C45" s="140">
        <v>8126.4000000000005</v>
      </c>
      <c r="D45" s="247">
        <f t="shared" si="12"/>
        <v>6.4023281221148517E-2</v>
      </c>
      <c r="E45" s="215">
        <f t="shared" si="13"/>
        <v>6.1905622720789602E-2</v>
      </c>
      <c r="F45" s="52">
        <f t="shared" si="14"/>
        <v>-2.3444118781612337E-2</v>
      </c>
      <c r="H45" s="19">
        <v>2278.33</v>
      </c>
      <c r="I45" s="140">
        <v>1919.3610000000001</v>
      </c>
      <c r="J45" s="247">
        <f t="shared" si="15"/>
        <v>6.7354686682439421E-2</v>
      </c>
      <c r="K45" s="215">
        <f t="shared" si="16"/>
        <v>5.4818468184250006E-2</v>
      </c>
      <c r="L45" s="52">
        <f t="shared" si="17"/>
        <v>-0.15755794814622984</v>
      </c>
      <c r="N45" s="40">
        <f t="shared" si="11"/>
        <v>2.7378870851253803</v>
      </c>
      <c r="O45" s="143">
        <f t="shared" si="11"/>
        <v>2.3618834908446544</v>
      </c>
      <c r="P45" s="52">
        <f t="shared" si="18"/>
        <v>-0.1373334920652898</v>
      </c>
    </row>
    <row r="46" spans="1:17" ht="20.100000000000001" customHeight="1" x14ac:dyDescent="0.25">
      <c r="A46" s="38" t="s">
        <v>181</v>
      </c>
      <c r="B46" s="19">
        <v>4645.9800000000005</v>
      </c>
      <c r="C46" s="140">
        <v>4779.079999999999</v>
      </c>
      <c r="D46" s="247">
        <f t="shared" si="12"/>
        <v>3.5744906752015755E-2</v>
      </c>
      <c r="E46" s="215">
        <f t="shared" si="13"/>
        <v>3.6406271341857532E-2</v>
      </c>
      <c r="F46" s="52">
        <f t="shared" si="14"/>
        <v>2.8648422937679139E-2</v>
      </c>
      <c r="H46" s="19">
        <v>1848.4749999999999</v>
      </c>
      <c r="I46" s="140">
        <v>1867.491</v>
      </c>
      <c r="J46" s="247">
        <f t="shared" si="15"/>
        <v>5.464680466188928E-2</v>
      </c>
      <c r="K46" s="215">
        <f t="shared" si="16"/>
        <v>5.3337019960222817E-2</v>
      </c>
      <c r="L46" s="52">
        <f t="shared" si="17"/>
        <v>1.0287399072208214E-2</v>
      </c>
      <c r="N46" s="40">
        <f t="shared" si="11"/>
        <v>3.9786546648930896</v>
      </c>
      <c r="O46" s="143">
        <f t="shared" si="11"/>
        <v>3.9076370347430895</v>
      </c>
      <c r="P46" s="52">
        <f t="shared" si="18"/>
        <v>-1.7849659277204038E-2</v>
      </c>
    </row>
    <row r="47" spans="1:17" ht="20.100000000000001" customHeight="1" x14ac:dyDescent="0.25">
      <c r="A47" s="38" t="s">
        <v>185</v>
      </c>
      <c r="B47" s="19">
        <v>1608.9199999999998</v>
      </c>
      <c r="C47" s="140">
        <v>2562.0699999999997</v>
      </c>
      <c r="D47" s="247">
        <f t="shared" si="12"/>
        <v>1.237859297101003E-2</v>
      </c>
      <c r="E47" s="215">
        <f t="shared" si="13"/>
        <v>1.9517441770556875E-2</v>
      </c>
      <c r="F47" s="52">
        <f t="shared" si="14"/>
        <v>0.59241603062924197</v>
      </c>
      <c r="H47" s="19">
        <v>587.2120000000001</v>
      </c>
      <c r="I47" s="140">
        <v>828.52700000000004</v>
      </c>
      <c r="J47" s="247">
        <f t="shared" si="15"/>
        <v>1.735985580498375E-2</v>
      </c>
      <c r="K47" s="215">
        <f t="shared" si="16"/>
        <v>2.3663386402710124E-2</v>
      </c>
      <c r="L47" s="52">
        <f t="shared" si="17"/>
        <v>0.41095038929722127</v>
      </c>
      <c r="N47" s="40">
        <f t="shared" si="11"/>
        <v>3.6497277676951008</v>
      </c>
      <c r="O47" s="143">
        <f t="shared" si="11"/>
        <v>3.2338187481216369</v>
      </c>
      <c r="P47" s="52">
        <f t="shared" si="18"/>
        <v>-0.11395617592490229</v>
      </c>
    </row>
    <row r="48" spans="1:17" ht="20.100000000000001" customHeight="1" x14ac:dyDescent="0.25">
      <c r="A48" s="38" t="s">
        <v>182</v>
      </c>
      <c r="B48" s="19">
        <v>3256.46</v>
      </c>
      <c r="C48" s="140">
        <v>2590.4899999999998</v>
      </c>
      <c r="D48" s="247">
        <f t="shared" si="12"/>
        <v>2.5054317720194494E-2</v>
      </c>
      <c r="E48" s="215">
        <f t="shared" si="13"/>
        <v>1.9733940810442288E-2</v>
      </c>
      <c r="F48" s="52">
        <f t="shared" si="14"/>
        <v>-0.20450734847042501</v>
      </c>
      <c r="H48" s="19">
        <v>720.59800000000007</v>
      </c>
      <c r="I48" s="140">
        <v>739.70800000000008</v>
      </c>
      <c r="J48" s="247">
        <f t="shared" si="15"/>
        <v>2.1303170530165731E-2</v>
      </c>
      <c r="K48" s="215">
        <f t="shared" si="16"/>
        <v>2.112664551568736E-2</v>
      </c>
      <c r="L48" s="52">
        <f t="shared" si="17"/>
        <v>2.6519640631808599E-2</v>
      </c>
      <c r="N48" s="40">
        <f t="shared" si="11"/>
        <v>2.2128261977730421</v>
      </c>
      <c r="O48" s="143">
        <f t="shared" si="11"/>
        <v>2.8554752189740169</v>
      </c>
      <c r="P48" s="52">
        <f t="shared" si="18"/>
        <v>0.29042001665007761</v>
      </c>
    </row>
    <row r="49" spans="1:16" ht="20.100000000000001" customHeight="1" x14ac:dyDescent="0.25">
      <c r="A49" s="38" t="s">
        <v>183</v>
      </c>
      <c r="B49" s="19">
        <v>2544.64</v>
      </c>
      <c r="C49" s="140">
        <v>2587.09</v>
      </c>
      <c r="D49" s="247">
        <f t="shared" si="12"/>
        <v>1.9577768203360619E-2</v>
      </c>
      <c r="E49" s="215">
        <f t="shared" si="13"/>
        <v>1.9708040151201953E-2</v>
      </c>
      <c r="F49" s="52">
        <f t="shared" si="14"/>
        <v>1.668212399396389E-2</v>
      </c>
      <c r="H49" s="19">
        <v>722.56999999999994</v>
      </c>
      <c r="I49" s="140">
        <v>652.024</v>
      </c>
      <c r="J49" s="247">
        <f t="shared" si="15"/>
        <v>2.1361469127005414E-2</v>
      </c>
      <c r="K49" s="215">
        <f t="shared" si="16"/>
        <v>1.862232112633706E-2</v>
      </c>
      <c r="L49" s="52">
        <f t="shared" si="17"/>
        <v>-9.7632063329504332E-2</v>
      </c>
      <c r="N49" s="40">
        <f t="shared" si="11"/>
        <v>2.8395765216297786</v>
      </c>
      <c r="O49" s="143">
        <f t="shared" si="11"/>
        <v>2.5202988686129975</v>
      </c>
      <c r="P49" s="52">
        <f t="shared" si="18"/>
        <v>-0.11243847474606225</v>
      </c>
    </row>
    <row r="50" spans="1:16" ht="20.100000000000001" customHeight="1" x14ac:dyDescent="0.25">
      <c r="A50" s="38" t="s">
        <v>184</v>
      </c>
      <c r="B50" s="19">
        <v>2268.8200000000006</v>
      </c>
      <c r="C50" s="140">
        <v>1604.7399999999998</v>
      </c>
      <c r="D50" s="247">
        <f t="shared" si="12"/>
        <v>1.7455684126300244E-2</v>
      </c>
      <c r="E50" s="215">
        <f t="shared" si="13"/>
        <v>1.2224654090982463E-2</v>
      </c>
      <c r="F50" s="52">
        <f t="shared" si="14"/>
        <v>-0.29269840710148914</v>
      </c>
      <c r="H50" s="19">
        <v>763.52200000000005</v>
      </c>
      <c r="I50" s="140">
        <v>570.54399999999998</v>
      </c>
      <c r="J50" s="247">
        <f t="shared" si="15"/>
        <v>2.2572140596467376E-2</v>
      </c>
      <c r="K50" s="215">
        <f t="shared" si="16"/>
        <v>1.6295187883735646E-2</v>
      </c>
      <c r="L50" s="52">
        <f t="shared" si="17"/>
        <v>-0.25274713760703693</v>
      </c>
      <c r="N50" s="40">
        <f t="shared" si="11"/>
        <v>3.3652823934908889</v>
      </c>
      <c r="O50" s="143">
        <f t="shared" si="11"/>
        <v>3.5553672245971315</v>
      </c>
      <c r="P50" s="52">
        <f t="shared" si="18"/>
        <v>5.6484065489987911E-2</v>
      </c>
    </row>
    <row r="51" spans="1:16" ht="20.100000000000001" customHeight="1" x14ac:dyDescent="0.25">
      <c r="A51" s="38" t="s">
        <v>186</v>
      </c>
      <c r="B51" s="19">
        <v>2439.9499999999998</v>
      </c>
      <c r="C51" s="140">
        <v>1669.1200000000001</v>
      </c>
      <c r="D51" s="247">
        <f t="shared" si="12"/>
        <v>1.8772311811411334E-2</v>
      </c>
      <c r="E51" s="215">
        <f t="shared" si="13"/>
        <v>1.2715090691539222E-2</v>
      </c>
      <c r="F51" s="52">
        <f t="shared" si="14"/>
        <v>-0.31592040820508605</v>
      </c>
      <c r="H51" s="19">
        <v>592.12099999999998</v>
      </c>
      <c r="I51" s="140">
        <v>406.19400000000002</v>
      </c>
      <c r="J51" s="247">
        <f t="shared" si="15"/>
        <v>1.7504981470240356E-2</v>
      </c>
      <c r="K51" s="215">
        <f t="shared" si="16"/>
        <v>1.1601221899180636E-2</v>
      </c>
      <c r="L51" s="52">
        <f t="shared" si="17"/>
        <v>-0.31400169897706715</v>
      </c>
      <c r="N51" s="40">
        <f t="shared" si="11"/>
        <v>2.4267751388348122</v>
      </c>
      <c r="O51" s="143">
        <f t="shared" si="11"/>
        <v>2.4335817676380369</v>
      </c>
      <c r="P51" s="52">
        <f t="shared" si="18"/>
        <v>2.8048040769417201E-3</v>
      </c>
    </row>
    <row r="52" spans="1:16" ht="20.100000000000001" customHeight="1" x14ac:dyDescent="0.25">
      <c r="A52" s="38" t="s">
        <v>187</v>
      </c>
      <c r="B52" s="19">
        <v>679.12000000000012</v>
      </c>
      <c r="C52" s="140">
        <v>814.79</v>
      </c>
      <c r="D52" s="247">
        <f t="shared" si="12"/>
        <v>5.224964608850865E-3</v>
      </c>
      <c r="E52" s="215">
        <f t="shared" si="13"/>
        <v>6.2069406301279969E-3</v>
      </c>
      <c r="F52" s="52">
        <f t="shared" si="14"/>
        <v>0.19977323595240873</v>
      </c>
      <c r="H52" s="19">
        <v>285.72799999999989</v>
      </c>
      <c r="I52" s="140">
        <v>283.34399999999999</v>
      </c>
      <c r="J52" s="247">
        <f t="shared" si="15"/>
        <v>8.4470291469629262E-3</v>
      </c>
      <c r="K52" s="215">
        <f t="shared" si="16"/>
        <v>8.0925287370109799E-3</v>
      </c>
      <c r="L52" s="52">
        <f t="shared" si="17"/>
        <v>-8.3435995072233086E-3</v>
      </c>
      <c r="N52" s="40">
        <f t="shared" ref="N52:N53" si="19">(H52/B52)*10</f>
        <v>4.207327129226055</v>
      </c>
      <c r="O52" s="143">
        <f t="shared" ref="O52:O53" si="20">(I52/C52)*10</f>
        <v>3.4775095423360618</v>
      </c>
      <c r="P52" s="52">
        <f t="shared" ref="P52:P53" si="21">(O52-N52)/N52</f>
        <v>-0.17346347561622677</v>
      </c>
    </row>
    <row r="53" spans="1:16" ht="20.100000000000001" customHeight="1" x14ac:dyDescent="0.25">
      <c r="A53" s="38" t="s">
        <v>189</v>
      </c>
      <c r="B53" s="19">
        <v>347.68999999999994</v>
      </c>
      <c r="C53" s="140">
        <v>762.12</v>
      </c>
      <c r="D53" s="247">
        <f t="shared" si="12"/>
        <v>2.6750323136579051E-3</v>
      </c>
      <c r="E53" s="215">
        <f t="shared" si="13"/>
        <v>5.8057089471313453E-3</v>
      </c>
      <c r="F53" s="52">
        <f t="shared" si="14"/>
        <v>1.1919526014553197</v>
      </c>
      <c r="H53" s="19">
        <v>107.82000000000002</v>
      </c>
      <c r="I53" s="140">
        <v>241.511</v>
      </c>
      <c r="J53" s="247">
        <f t="shared" si="15"/>
        <v>3.1875023890747256E-3</v>
      </c>
      <c r="K53" s="215">
        <f t="shared" si="16"/>
        <v>6.8977451712556427E-3</v>
      </c>
      <c r="L53" s="52">
        <f t="shared" si="17"/>
        <v>1.239946206640697</v>
      </c>
      <c r="N53" s="40">
        <f t="shared" si="19"/>
        <v>3.1010382812275319</v>
      </c>
      <c r="O53" s="143">
        <f t="shared" si="20"/>
        <v>3.168936650396263</v>
      </c>
      <c r="P53" s="52">
        <f t="shared" si="21"/>
        <v>2.1895366329323058E-2</v>
      </c>
    </row>
    <row r="54" spans="1:16" ht="20.100000000000001" customHeight="1" x14ac:dyDescent="0.25">
      <c r="A54" s="38" t="s">
        <v>188</v>
      </c>
      <c r="B54" s="19">
        <v>287.12</v>
      </c>
      <c r="C54" s="140">
        <v>431.03000000000009</v>
      </c>
      <c r="D54" s="247">
        <f t="shared" si="12"/>
        <v>2.2090232042838677E-3</v>
      </c>
      <c r="E54" s="215">
        <f t="shared" si="13"/>
        <v>3.2835179859891151E-3</v>
      </c>
      <c r="F54" s="52">
        <f t="shared" si="14"/>
        <v>0.5012190025076626</v>
      </c>
      <c r="H54" s="19">
        <v>90.325999999999979</v>
      </c>
      <c r="I54" s="140">
        <v>123.84500000000001</v>
      </c>
      <c r="J54" s="247">
        <f t="shared" si="15"/>
        <v>2.6703240659948389E-3</v>
      </c>
      <c r="K54" s="215">
        <f t="shared" si="16"/>
        <v>3.5371111491160037E-3</v>
      </c>
      <c r="L54" s="52">
        <f t="shared" si="17"/>
        <v>0.37108916591014812</v>
      </c>
      <c r="N54" s="40">
        <f t="shared" ref="N54" si="22">(H54/B54)*10</f>
        <v>3.1459320144887148</v>
      </c>
      <c r="O54" s="143">
        <f t="shared" ref="O54" si="23">(I54/C54)*10</f>
        <v>2.8732338816323688</v>
      </c>
      <c r="P54" s="52">
        <f t="shared" ref="P54" si="24">(O54-N54)/N54</f>
        <v>-8.6682780047510233E-2</v>
      </c>
    </row>
    <row r="55" spans="1:16" ht="20.100000000000001" customHeight="1" x14ac:dyDescent="0.25">
      <c r="A55" s="38" t="s">
        <v>190</v>
      </c>
      <c r="B55" s="19">
        <v>561.2700000000001</v>
      </c>
      <c r="C55" s="140">
        <v>370.96</v>
      </c>
      <c r="D55" s="247">
        <f t="shared" si="12"/>
        <v>4.3182587554625469E-3</v>
      </c>
      <c r="E55" s="215">
        <f t="shared" si="13"/>
        <v>2.825914279939962E-3</v>
      </c>
      <c r="F55" s="52">
        <f t="shared" si="14"/>
        <v>-0.33907032266110798</v>
      </c>
      <c r="H55" s="19">
        <v>220.31800000000001</v>
      </c>
      <c r="I55" s="140">
        <v>121.65600000000002</v>
      </c>
      <c r="J55" s="247">
        <f t="shared" si="15"/>
        <v>6.513301348137315E-3</v>
      </c>
      <c r="K55" s="215">
        <f t="shared" si="16"/>
        <v>3.4745915778340393E-3</v>
      </c>
      <c r="L55" s="52">
        <f t="shared" si="17"/>
        <v>-0.44781633820205335</v>
      </c>
      <c r="N55" s="40">
        <f t="shared" si="11"/>
        <v>3.9253478717907599</v>
      </c>
      <c r="O55" s="143">
        <f t="shared" si="11"/>
        <v>3.2794910502480059</v>
      </c>
      <c r="P55" s="52">
        <f t="shared" si="18"/>
        <v>-0.16453492598303435</v>
      </c>
    </row>
    <row r="56" spans="1:16" ht="20.100000000000001" customHeight="1" x14ac:dyDescent="0.25">
      <c r="A56" s="38" t="s">
        <v>191</v>
      </c>
      <c r="B56" s="19">
        <v>526.33000000000015</v>
      </c>
      <c r="C56" s="140">
        <v>239.53</v>
      </c>
      <c r="D56" s="247">
        <f t="shared" si="12"/>
        <v>4.0494398965962956E-3</v>
      </c>
      <c r="E56" s="215">
        <f t="shared" si="13"/>
        <v>1.8247014434818285E-3</v>
      </c>
      <c r="F56" s="52">
        <f t="shared" si="14"/>
        <v>-0.54490528755723611</v>
      </c>
      <c r="H56" s="19">
        <v>188.81100000000001</v>
      </c>
      <c r="I56" s="140">
        <v>92.164000000000001</v>
      </c>
      <c r="J56" s="247">
        <f t="shared" si="15"/>
        <v>5.5818541419364494E-3</v>
      </c>
      <c r="K56" s="215">
        <f t="shared" si="16"/>
        <v>2.6322767325861144E-3</v>
      </c>
      <c r="L56" s="52">
        <f t="shared" si="17"/>
        <v>-0.51187166001980822</v>
      </c>
      <c r="N56" s="40">
        <f t="shared" ref="N56" si="25">(H56/B56)*10</f>
        <v>3.5873121425721495</v>
      </c>
      <c r="O56" s="143">
        <f t="shared" ref="O56" si="26">(I56/C56)*10</f>
        <v>3.8477017492589654</v>
      </c>
      <c r="P56" s="52">
        <f t="shared" ref="P56" si="27">(O56-N56)/N56</f>
        <v>7.2586269702227008E-2</v>
      </c>
    </row>
    <row r="57" spans="1:16" ht="20.100000000000001" customHeight="1" x14ac:dyDescent="0.25">
      <c r="A57" s="38" t="s">
        <v>202</v>
      </c>
      <c r="B57" s="19">
        <v>27.11</v>
      </c>
      <c r="C57" s="140">
        <v>157.20000000000002</v>
      </c>
      <c r="D57" s="247">
        <f t="shared" si="12"/>
        <v>2.0857696805564102E-4</v>
      </c>
      <c r="E57" s="215">
        <f t="shared" si="13"/>
        <v>1.1975245978179914E-3</v>
      </c>
      <c r="F57" s="52">
        <f t="shared" si="14"/>
        <v>4.7985983032091495</v>
      </c>
      <c r="H57" s="19">
        <v>9.3040000000000003</v>
      </c>
      <c r="I57" s="140">
        <v>73.082999999999998</v>
      </c>
      <c r="J57" s="247">
        <f t="shared" si="15"/>
        <v>2.7505585446068674E-4</v>
      </c>
      <c r="K57" s="215">
        <f t="shared" si="16"/>
        <v>2.0873082814069593E-3</v>
      </c>
      <c r="L57" s="52">
        <f t="shared" si="17"/>
        <v>6.8550085984522777</v>
      </c>
      <c r="N57" s="40">
        <f t="shared" ref="N57" si="28">(H57/B57)*10</f>
        <v>3.431943932128366</v>
      </c>
      <c r="O57" s="143">
        <f t="shared" ref="O57" si="29">(I57/C57)*10</f>
        <v>4.6490458015267171</v>
      </c>
      <c r="P57" s="52">
        <f t="shared" ref="P57" si="30">(O57-N57)/N57</f>
        <v>0.35463920549644556</v>
      </c>
    </row>
    <row r="58" spans="1:16" ht="20.100000000000001" customHeight="1" x14ac:dyDescent="0.25">
      <c r="A58" s="38" t="s">
        <v>195</v>
      </c>
      <c r="B58" s="19">
        <v>15.149999999999999</v>
      </c>
      <c r="C58" s="140">
        <v>184.35</v>
      </c>
      <c r="D58" s="247">
        <f t="shared" si="12"/>
        <v>1.165599803040561E-4</v>
      </c>
      <c r="E58" s="215">
        <f t="shared" si="13"/>
        <v>1.4043489796930451E-3</v>
      </c>
      <c r="F58" s="52">
        <f t="shared" si="14"/>
        <v>11.168316831683169</v>
      </c>
      <c r="H58" s="19">
        <v>4.7119999999999989</v>
      </c>
      <c r="I58" s="140">
        <v>72.849000000000004</v>
      </c>
      <c r="J58" s="247">
        <f t="shared" si="15"/>
        <v>1.3930171820923854E-4</v>
      </c>
      <c r="K58" s="215">
        <f t="shared" si="16"/>
        <v>2.0806250563361601E-3</v>
      </c>
      <c r="L58" s="52">
        <f t="shared" si="17"/>
        <v>14.460314091680818</v>
      </c>
      <c r="N58" s="40">
        <f t="shared" ref="N58" si="31">(H58/B58)*10</f>
        <v>3.11023102310231</v>
      </c>
      <c r="O58" s="143">
        <f t="shared" ref="O58" si="32">(I58/C58)*10</f>
        <v>3.9516680227827505</v>
      </c>
      <c r="P58" s="52">
        <f t="shared" ref="P58" si="33">(O58-N58)/N58</f>
        <v>0.27053842413324863</v>
      </c>
    </row>
    <row r="59" spans="1:16" ht="20.100000000000001" customHeight="1" x14ac:dyDescent="0.25">
      <c r="A59" s="38" t="s">
        <v>193</v>
      </c>
      <c r="B59" s="19">
        <v>356.65</v>
      </c>
      <c r="C59" s="140">
        <v>191.07999999999998</v>
      </c>
      <c r="D59" s="247">
        <f t="shared" si="12"/>
        <v>2.7439681171908654E-3</v>
      </c>
      <c r="E59" s="215">
        <f t="shared" si="13"/>
        <v>1.4556170493070085E-3</v>
      </c>
      <c r="F59" s="52">
        <f t="shared" si="14"/>
        <v>-0.46423664657226976</v>
      </c>
      <c r="H59" s="19">
        <v>94.677999999999997</v>
      </c>
      <c r="I59" s="140">
        <v>61.707000000000001</v>
      </c>
      <c r="J59" s="247">
        <f t="shared" si="15"/>
        <v>2.7989830383307068E-3</v>
      </c>
      <c r="K59" s="215">
        <f t="shared" si="16"/>
        <v>1.7624007241188683E-3</v>
      </c>
      <c r="L59" s="52">
        <f t="shared" si="17"/>
        <v>-0.34824352014195481</v>
      </c>
      <c r="N59" s="40">
        <f t="shared" ref="N59" si="34">(H59/B59)*10</f>
        <v>2.654647413430534</v>
      </c>
      <c r="O59" s="143">
        <f t="shared" ref="O59" si="35">(I59/C59)*10</f>
        <v>3.2293803642453427</v>
      </c>
      <c r="P59" s="52">
        <f t="shared" ref="P59" si="36">(O59-N59)/N59</f>
        <v>0.21650067270971243</v>
      </c>
    </row>
    <row r="60" spans="1:16" ht="20.100000000000001" customHeight="1" x14ac:dyDescent="0.25">
      <c r="A60" s="38" t="s">
        <v>192</v>
      </c>
      <c r="B60" s="19">
        <v>294.60999999999996</v>
      </c>
      <c r="C60" s="140">
        <v>227.91999999999996</v>
      </c>
      <c r="D60" s="247">
        <f t="shared" si="12"/>
        <v>2.2666492275497008E-3</v>
      </c>
      <c r="E60" s="215">
        <f t="shared" si="13"/>
        <v>1.7362583100170262E-3</v>
      </c>
      <c r="F60" s="52">
        <f t="shared" si="14"/>
        <v>-0.22636706153898375</v>
      </c>
      <c r="H60" s="19">
        <v>104.276</v>
      </c>
      <c r="I60" s="140">
        <v>55.665000000000006</v>
      </c>
      <c r="J60" s="247">
        <f t="shared" si="15"/>
        <v>3.0827304685879802E-3</v>
      </c>
      <c r="K60" s="215">
        <f t="shared" si="16"/>
        <v>1.5898364254959211E-3</v>
      </c>
      <c r="L60" s="52">
        <f t="shared" si="17"/>
        <v>-0.46617630135409865</v>
      </c>
      <c r="N60" s="40">
        <f t="shared" si="11"/>
        <v>3.5394589457248573</v>
      </c>
      <c r="O60" s="143">
        <f t="shared" si="11"/>
        <v>2.442304317304318</v>
      </c>
      <c r="P60" s="52">
        <f t="shared" si="18"/>
        <v>-0.30997806310078546</v>
      </c>
    </row>
    <row r="61" spans="1:16" ht="20.100000000000001" customHeight="1" thickBot="1" x14ac:dyDescent="0.3">
      <c r="A61" s="8" t="s">
        <v>17</v>
      </c>
      <c r="B61" s="19">
        <f>B62-SUM(B39:B60)</f>
        <v>208.16000000001804</v>
      </c>
      <c r="C61" s="140">
        <f>C62-SUM(C39:C60)</f>
        <v>173.86000000001513</v>
      </c>
      <c r="D61" s="247">
        <f t="shared" si="12"/>
        <v>1.6015264356497971E-3</v>
      </c>
      <c r="E61" s="215">
        <f t="shared" si="13"/>
        <v>1.324437828095764E-3</v>
      </c>
      <c r="F61" s="52">
        <f t="shared" si="14"/>
        <v>-0.16477709454265918</v>
      </c>
      <c r="H61" s="19">
        <f>H62-SUM(H39:H60)</f>
        <v>108.35899999999674</v>
      </c>
      <c r="I61" s="140">
        <f>I62-SUM(I39:I60)</f>
        <v>63.418999999994412</v>
      </c>
      <c r="J61" s="247">
        <f t="shared" si="15"/>
        <v>3.2034369447017041E-3</v>
      </c>
      <c r="K61" s="215">
        <f t="shared" si="16"/>
        <v>1.8112967981409669E-3</v>
      </c>
      <c r="L61" s="52">
        <f t="shared" si="17"/>
        <v>-0.41473250952854568</v>
      </c>
      <c r="N61" s="40">
        <f t="shared" si="11"/>
        <v>5.2055630284390544</v>
      </c>
      <c r="O61" s="143">
        <f t="shared" si="11"/>
        <v>3.6477050500396233</v>
      </c>
      <c r="P61" s="52">
        <f t="shared" si="18"/>
        <v>-0.29926791201807273</v>
      </c>
    </row>
    <row r="62" spans="1:16" s="1" customFormat="1" ht="26.25" customHeight="1" thickBot="1" x14ac:dyDescent="0.3">
      <c r="A62" s="12" t="s">
        <v>18</v>
      </c>
      <c r="B62" s="17">
        <v>129976.00000000001</v>
      </c>
      <c r="C62" s="145">
        <v>131270.79</v>
      </c>
      <c r="D62" s="253">
        <f>SUM(D39:D61)</f>
        <v>1.0000000000000004</v>
      </c>
      <c r="E62" s="254">
        <f>SUM(E39:E61)</f>
        <v>1</v>
      </c>
      <c r="F62" s="57">
        <f t="shared" si="14"/>
        <v>9.9617621714777616E-3</v>
      </c>
      <c r="H62" s="17">
        <v>33825.856999999996</v>
      </c>
      <c r="I62" s="145">
        <v>35013.036</v>
      </c>
      <c r="J62" s="253">
        <f t="shared" si="15"/>
        <v>1</v>
      </c>
      <c r="K62" s="254">
        <f t="shared" si="16"/>
        <v>1</v>
      </c>
      <c r="L62" s="57">
        <f t="shared" si="17"/>
        <v>3.5096790008897746E-2</v>
      </c>
      <c r="N62" s="37">
        <f t="shared" si="11"/>
        <v>2.6024694558995503</v>
      </c>
      <c r="O62" s="150">
        <f t="shared" si="11"/>
        <v>2.6672373953108686</v>
      </c>
      <c r="P62" s="57">
        <f t="shared" si="18"/>
        <v>2.4887108382577003E-2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B37</f>
        <v>jul</v>
      </c>
      <c r="C66" s="353"/>
      <c r="D66" s="351" t="str">
        <f>B66</f>
        <v>jul</v>
      </c>
      <c r="E66" s="353"/>
      <c r="F66" s="131" t="str">
        <f>F5</f>
        <v>2023 /2022</v>
      </c>
      <c r="H66" s="354" t="str">
        <f>B66</f>
        <v>jul</v>
      </c>
      <c r="I66" s="353"/>
      <c r="J66" s="351" t="str">
        <f>B66</f>
        <v>jul</v>
      </c>
      <c r="K66" s="352"/>
      <c r="L66" s="131" t="str">
        <f>F66</f>
        <v>2023 /2022</v>
      </c>
      <c r="N66" s="354" t="str">
        <f>B66</f>
        <v>jul</v>
      </c>
      <c r="O66" s="352"/>
      <c r="P66" s="131" t="str">
        <f>L66</f>
        <v>2023 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212</v>
      </c>
      <c r="B68" s="39">
        <v>20894.09</v>
      </c>
      <c r="C68" s="147">
        <v>32165.780000000002</v>
      </c>
      <c r="D68" s="247">
        <f>B68/$B$96</f>
        <v>0.12582970220994169</v>
      </c>
      <c r="E68" s="246">
        <f>C68/$C$96</f>
        <v>0.18414058210026343</v>
      </c>
      <c r="F68" s="52">
        <f>(C68-B68)/B68</f>
        <v>0.53946785909316952</v>
      </c>
      <c r="H68" s="19">
        <v>6783.8899999999994</v>
      </c>
      <c r="I68" s="147">
        <v>13936.84</v>
      </c>
      <c r="J68" s="245">
        <f>H68/$H$96</f>
        <v>0.14043160939076266</v>
      </c>
      <c r="K68" s="246">
        <f>I68/$I$96</f>
        <v>0.2604591665438985</v>
      </c>
      <c r="L68" s="52">
        <f t="shared" ref="L68:L70" si="37">(I68-H68)/H68</f>
        <v>1.0544024151335003</v>
      </c>
      <c r="N68" s="40">
        <f t="shared" ref="N68:O78" si="38">(H68/B68)*10</f>
        <v>3.2467984966083705</v>
      </c>
      <c r="O68" s="143">
        <f t="shared" si="38"/>
        <v>4.3328158061144482</v>
      </c>
      <c r="P68" s="52">
        <f t="shared" ref="P68:P69" si="39">(O68-N68)/N68</f>
        <v>0.33448866957420959</v>
      </c>
    </row>
    <row r="69" spans="1:16" ht="20.100000000000001" customHeight="1" x14ac:dyDescent="0.25">
      <c r="A69" s="38" t="s">
        <v>152</v>
      </c>
      <c r="B69" s="19">
        <v>22530.570000000003</v>
      </c>
      <c r="C69" s="140">
        <v>22932.990000000005</v>
      </c>
      <c r="D69" s="247">
        <f t="shared" ref="D69:D95" si="40">B69/$B$96</f>
        <v>0.1356850149358142</v>
      </c>
      <c r="E69" s="215">
        <f t="shared" ref="E69:E95" si="41">C69/$C$96</f>
        <v>0.13128530158135512</v>
      </c>
      <c r="F69" s="52">
        <f>(C69-B69)/B69</f>
        <v>1.7861066098194666E-2</v>
      </c>
      <c r="H69" s="19">
        <v>10251.303000000002</v>
      </c>
      <c r="I69" s="140">
        <v>10230.066000000001</v>
      </c>
      <c r="J69" s="214">
        <f t="shared" ref="J69:J95" si="42">H69/$H$96</f>
        <v>0.2122096582701597</v>
      </c>
      <c r="K69" s="215">
        <f t="shared" ref="K69:K95" si="43">I69/$I$96</f>
        <v>0.19118497909490773</v>
      </c>
      <c r="L69" s="52">
        <f t="shared" si="37"/>
        <v>-2.0716390882213691E-3</v>
      </c>
      <c r="N69" s="40">
        <f t="shared" si="38"/>
        <v>4.5499527974658429</v>
      </c>
      <c r="O69" s="143">
        <f t="shared" si="38"/>
        <v>4.4608513761179847</v>
      </c>
      <c r="P69" s="52">
        <f t="shared" si="39"/>
        <v>-1.9582933123500641E-2</v>
      </c>
    </row>
    <row r="70" spans="1:16" ht="20.100000000000001" customHeight="1" x14ac:dyDescent="0.25">
      <c r="A70" s="38" t="s">
        <v>153</v>
      </c>
      <c r="B70" s="19">
        <v>25970.930000000004</v>
      </c>
      <c r="C70" s="140">
        <v>27653.190000000002</v>
      </c>
      <c r="D70" s="247">
        <f t="shared" si="40"/>
        <v>0.15640376719039889</v>
      </c>
      <c r="E70" s="215">
        <f t="shared" si="41"/>
        <v>0.15830719800760881</v>
      </c>
      <c r="F70" s="52">
        <f>(C70-B70)/B70</f>
        <v>6.4774730824040505E-2</v>
      </c>
      <c r="H70" s="19">
        <v>7054.1480000000001</v>
      </c>
      <c r="I70" s="140">
        <v>8476.1809999999987</v>
      </c>
      <c r="J70" s="214">
        <f t="shared" si="42"/>
        <v>0.14602615262344018</v>
      </c>
      <c r="K70" s="215">
        <f t="shared" si="43"/>
        <v>0.15840743229707938</v>
      </c>
      <c r="L70" s="52">
        <f t="shared" si="37"/>
        <v>0.20158820030427466</v>
      </c>
      <c r="N70" s="40">
        <f t="shared" ref="N70" si="44">(H70/B70)*10</f>
        <v>2.7161707339706354</v>
      </c>
      <c r="O70" s="143">
        <f t="shared" ref="O70" si="45">(I70/C70)*10</f>
        <v>3.0651729511134151</v>
      </c>
      <c r="P70" s="52">
        <f t="shared" ref="P70" si="46">(O70-N70)/N70</f>
        <v>0.12849052998689472</v>
      </c>
    </row>
    <row r="71" spans="1:16" ht="20.100000000000001" customHeight="1" x14ac:dyDescent="0.25">
      <c r="A71" s="38" t="s">
        <v>154</v>
      </c>
      <c r="B71" s="19">
        <v>10981.050000000001</v>
      </c>
      <c r="C71" s="140">
        <v>9473.01</v>
      </c>
      <c r="D71" s="247">
        <f t="shared" si="40"/>
        <v>6.6130769583766527E-2</v>
      </c>
      <c r="E71" s="215">
        <f t="shared" si="41"/>
        <v>5.4230476476603909E-2</v>
      </c>
      <c r="F71" s="52">
        <f t="shared" ref="F71:F96" si="47">(C71-B71)/B71</f>
        <v>-0.137331129536793</v>
      </c>
      <c r="H71" s="19">
        <v>4898.1789999999992</v>
      </c>
      <c r="I71" s="140">
        <v>4152.036000000001</v>
      </c>
      <c r="J71" s="214">
        <f t="shared" si="42"/>
        <v>0.10139597783189827</v>
      </c>
      <c r="K71" s="215">
        <f t="shared" si="43"/>
        <v>7.7595483339140181E-2</v>
      </c>
      <c r="L71" s="52">
        <f t="shared" ref="L71:L96" si="48">(I71-H71)/H71</f>
        <v>-0.15233069269212055</v>
      </c>
      <c r="N71" s="40">
        <f t="shared" ref="N71" si="49">(H71/B71)*10</f>
        <v>4.4605743530900952</v>
      </c>
      <c r="O71" s="143">
        <f t="shared" si="38"/>
        <v>4.3830165913474186</v>
      </c>
      <c r="P71" s="52">
        <f t="shared" ref="P71:P96" si="50">(O71-N71)/N71</f>
        <v>-1.7387393551448794E-2</v>
      </c>
    </row>
    <row r="72" spans="1:16" ht="20.100000000000001" customHeight="1" x14ac:dyDescent="0.25">
      <c r="A72" s="38" t="s">
        <v>155</v>
      </c>
      <c r="B72" s="19">
        <v>25873.230000000003</v>
      </c>
      <c r="C72" s="140">
        <v>31537.599999999999</v>
      </c>
      <c r="D72" s="247">
        <f t="shared" si="40"/>
        <v>0.15581539210893272</v>
      </c>
      <c r="E72" s="215">
        <f t="shared" si="41"/>
        <v>0.1805444177646327</v>
      </c>
      <c r="F72" s="52">
        <f t="shared" si="47"/>
        <v>0.2189278261740028</v>
      </c>
      <c r="H72" s="19">
        <v>3334.0130000000004</v>
      </c>
      <c r="I72" s="140">
        <v>3239.5269999999996</v>
      </c>
      <c r="J72" s="214">
        <f t="shared" si="42"/>
        <v>6.9016568859419133E-2</v>
      </c>
      <c r="K72" s="215">
        <f t="shared" si="43"/>
        <v>6.0542024046803707E-2</v>
      </c>
      <c r="L72" s="52">
        <f t="shared" si="48"/>
        <v>-2.8340021469622577E-2</v>
      </c>
      <c r="N72" s="40">
        <f t="shared" si="38"/>
        <v>1.2885955870217982</v>
      </c>
      <c r="O72" s="143">
        <f t="shared" si="38"/>
        <v>1.0271951575262543</v>
      </c>
      <c r="P72" s="52">
        <f t="shared" si="50"/>
        <v>-0.202856840523327</v>
      </c>
    </row>
    <row r="73" spans="1:16" ht="20.100000000000001" customHeight="1" x14ac:dyDescent="0.25">
      <c r="A73" s="38" t="s">
        <v>156</v>
      </c>
      <c r="B73" s="19">
        <v>7723.9199999999973</v>
      </c>
      <c r="C73" s="140">
        <v>6792.8099999999995</v>
      </c>
      <c r="D73" s="247">
        <f t="shared" si="40"/>
        <v>4.6515476553102453E-2</v>
      </c>
      <c r="E73" s="215">
        <f t="shared" si="41"/>
        <v>3.8887040435409623E-2</v>
      </c>
      <c r="F73" s="52">
        <f t="shared" si="47"/>
        <v>-0.12054889227231745</v>
      </c>
      <c r="H73" s="19">
        <v>2496.8500000000004</v>
      </c>
      <c r="I73" s="140">
        <v>2113.7220000000007</v>
      </c>
      <c r="J73" s="214">
        <f t="shared" si="42"/>
        <v>5.1686667075575489E-2</v>
      </c>
      <c r="K73" s="215">
        <f t="shared" si="43"/>
        <v>3.9502374313366763E-2</v>
      </c>
      <c r="L73" s="52">
        <f t="shared" si="48"/>
        <v>-0.15344454012055175</v>
      </c>
      <c r="N73" s="40">
        <f t="shared" si="38"/>
        <v>3.2326202239277482</v>
      </c>
      <c r="O73" s="143">
        <f t="shared" si="38"/>
        <v>3.1117048761852617</v>
      </c>
      <c r="P73" s="52">
        <f t="shared" si="50"/>
        <v>-3.7404748893011021E-2</v>
      </c>
    </row>
    <row r="74" spans="1:16" ht="20.100000000000001" customHeight="1" x14ac:dyDescent="0.25">
      <c r="A74" s="38" t="s">
        <v>159</v>
      </c>
      <c r="B74" s="19">
        <v>665.15000000000009</v>
      </c>
      <c r="C74" s="140">
        <v>491.17</v>
      </c>
      <c r="D74" s="247">
        <f t="shared" si="40"/>
        <v>4.0057081416296535E-3</v>
      </c>
      <c r="E74" s="215">
        <f t="shared" si="41"/>
        <v>2.8118183271223763E-3</v>
      </c>
      <c r="F74" s="52">
        <f t="shared" si="47"/>
        <v>-0.26156506051266637</v>
      </c>
      <c r="H74" s="19">
        <v>1566.3069999999998</v>
      </c>
      <c r="I74" s="140">
        <v>1252.836</v>
      </c>
      <c r="J74" s="214">
        <f t="shared" si="42"/>
        <v>3.2423729277747317E-2</v>
      </c>
      <c r="K74" s="215">
        <f t="shared" si="43"/>
        <v>2.3413673427849616E-2</v>
      </c>
      <c r="L74" s="52">
        <f t="shared" si="48"/>
        <v>-0.20013381795522833</v>
      </c>
      <c r="N74" s="40">
        <f t="shared" si="38"/>
        <v>23.548177102909111</v>
      </c>
      <c r="O74" s="143">
        <f t="shared" si="38"/>
        <v>25.507176741250483</v>
      </c>
      <c r="P74" s="52">
        <f t="shared" si="50"/>
        <v>8.3191137461734094E-2</v>
      </c>
    </row>
    <row r="75" spans="1:16" ht="20.100000000000001" customHeight="1" x14ac:dyDescent="0.25">
      <c r="A75" s="38" t="s">
        <v>157</v>
      </c>
      <c r="B75" s="19">
        <v>4774.2599999999993</v>
      </c>
      <c r="C75" s="140">
        <v>3426.4399999999996</v>
      </c>
      <c r="D75" s="247">
        <f t="shared" si="40"/>
        <v>2.8751848684141598E-2</v>
      </c>
      <c r="E75" s="215">
        <f t="shared" si="41"/>
        <v>1.9615462647932881E-2</v>
      </c>
      <c r="F75" s="52">
        <f t="shared" si="47"/>
        <v>-0.28230971920255704</v>
      </c>
      <c r="H75" s="19">
        <v>1399.855</v>
      </c>
      <c r="I75" s="140">
        <v>1120.3519999999999</v>
      </c>
      <c r="J75" s="214">
        <f t="shared" si="42"/>
        <v>2.8978048076207907E-2</v>
      </c>
      <c r="K75" s="215">
        <f t="shared" si="43"/>
        <v>2.0937741134704119E-2</v>
      </c>
      <c r="L75" s="52">
        <f t="shared" si="48"/>
        <v>-0.19966567965967916</v>
      </c>
      <c r="N75" s="40">
        <f t="shared" si="38"/>
        <v>2.9320879047224073</v>
      </c>
      <c r="O75" s="143">
        <f t="shared" si="38"/>
        <v>3.2697260130047514</v>
      </c>
      <c r="P75" s="52">
        <f t="shared" si="50"/>
        <v>0.11515279188544986</v>
      </c>
    </row>
    <row r="76" spans="1:16" ht="20.100000000000001" customHeight="1" x14ac:dyDescent="0.25">
      <c r="A76" s="38" t="s">
        <v>158</v>
      </c>
      <c r="B76" s="19">
        <v>5242.3600000000006</v>
      </c>
      <c r="C76" s="140">
        <v>5301.54</v>
      </c>
      <c r="D76" s="247">
        <f t="shared" si="40"/>
        <v>3.1570869929119186E-2</v>
      </c>
      <c r="E76" s="215">
        <f t="shared" si="41"/>
        <v>3.0349914151866688E-2</v>
      </c>
      <c r="F76" s="52">
        <f t="shared" si="47"/>
        <v>1.1288808857079516E-2</v>
      </c>
      <c r="H76" s="19">
        <v>1078.7540000000001</v>
      </c>
      <c r="I76" s="140">
        <v>1057.6200000000001</v>
      </c>
      <c r="J76" s="214">
        <f t="shared" si="42"/>
        <v>2.2331016622722775E-2</v>
      </c>
      <c r="K76" s="215">
        <f t="shared" si="43"/>
        <v>1.976537175716719E-2</v>
      </c>
      <c r="L76" s="52">
        <f t="shared" si="48"/>
        <v>-1.9591120867222752E-2</v>
      </c>
      <c r="N76" s="40">
        <f t="shared" si="38"/>
        <v>2.0577640604613192</v>
      </c>
      <c r="O76" s="143">
        <f t="shared" si="38"/>
        <v>1.9949297751219457</v>
      </c>
      <c r="P76" s="52">
        <f t="shared" si="50"/>
        <v>-3.0535223423664534E-2</v>
      </c>
    </row>
    <row r="77" spans="1:16" ht="20.100000000000001" customHeight="1" x14ac:dyDescent="0.25">
      <c r="A77" s="38" t="s">
        <v>161</v>
      </c>
      <c r="B77" s="19">
        <v>2269.6899999999996</v>
      </c>
      <c r="C77" s="140">
        <v>1786.87</v>
      </c>
      <c r="D77" s="247">
        <f t="shared" si="40"/>
        <v>1.3668669791739314E-2</v>
      </c>
      <c r="E77" s="215">
        <f t="shared" si="41"/>
        <v>1.0229358092279985E-2</v>
      </c>
      <c r="F77" s="52">
        <f t="shared" si="47"/>
        <v>-0.21272508580466926</v>
      </c>
      <c r="H77" s="19">
        <v>697.53000000000009</v>
      </c>
      <c r="I77" s="140">
        <v>640.25199999999995</v>
      </c>
      <c r="J77" s="214">
        <f t="shared" si="42"/>
        <v>1.4439393990518521E-2</v>
      </c>
      <c r="K77" s="215">
        <f t="shared" si="43"/>
        <v>1.196537395120157E-2</v>
      </c>
      <c r="L77" s="52">
        <f t="shared" si="48"/>
        <v>-8.2115464567832391E-2</v>
      </c>
      <c r="N77" s="40">
        <f t="shared" si="38"/>
        <v>3.0732390767021056</v>
      </c>
      <c r="O77" s="143">
        <f t="shared" si="38"/>
        <v>3.5830922227134598</v>
      </c>
      <c r="P77" s="52">
        <f t="shared" si="50"/>
        <v>0.16590090561990312</v>
      </c>
    </row>
    <row r="78" spans="1:16" ht="20.100000000000001" customHeight="1" x14ac:dyDescent="0.25">
      <c r="A78" s="38" t="s">
        <v>167</v>
      </c>
      <c r="B78" s="19">
        <v>945.68999999999994</v>
      </c>
      <c r="C78" s="140">
        <v>2534.7499999999995</v>
      </c>
      <c r="D78" s="247">
        <f t="shared" si="40"/>
        <v>5.6951937645008588E-3</v>
      </c>
      <c r="E78" s="215">
        <f t="shared" si="41"/>
        <v>1.4510773265210501E-2</v>
      </c>
      <c r="F78" s="52">
        <f t="shared" si="47"/>
        <v>1.6803180746333362</v>
      </c>
      <c r="H78" s="19">
        <v>283.11</v>
      </c>
      <c r="I78" s="140">
        <v>628.93400000000008</v>
      </c>
      <c r="J78" s="214">
        <f t="shared" si="42"/>
        <v>5.8605892687851394E-3</v>
      </c>
      <c r="K78" s="215">
        <f t="shared" si="43"/>
        <v>1.1753857076002901E-2</v>
      </c>
      <c r="L78" s="52">
        <f t="shared" si="48"/>
        <v>1.2215181378262867</v>
      </c>
      <c r="N78" s="40">
        <f t="shared" si="38"/>
        <v>2.9936871490657619</v>
      </c>
      <c r="O78" s="143">
        <f t="shared" si="38"/>
        <v>2.4812466712693566</v>
      </c>
      <c r="P78" s="52">
        <f t="shared" si="50"/>
        <v>-0.17117369059633447</v>
      </c>
    </row>
    <row r="79" spans="1:16" ht="20.100000000000001" customHeight="1" x14ac:dyDescent="0.25">
      <c r="A79" s="38" t="s">
        <v>172</v>
      </c>
      <c r="B79" s="19">
        <v>2727</v>
      </c>
      <c r="C79" s="140">
        <v>2384.8700000000003</v>
      </c>
      <c r="D79" s="247">
        <f t="shared" si="40"/>
        <v>1.6422710820452623E-2</v>
      </c>
      <c r="E79" s="215">
        <f t="shared" si="41"/>
        <v>1.3652749911037609E-2</v>
      </c>
      <c r="F79" s="52">
        <f t="shared" si="47"/>
        <v>-0.12546021268793534</v>
      </c>
      <c r="H79" s="19">
        <v>564.25</v>
      </c>
      <c r="I79" s="140">
        <v>619.42100000000005</v>
      </c>
      <c r="J79" s="214">
        <f t="shared" si="42"/>
        <v>1.1680398060513634E-2</v>
      </c>
      <c r="K79" s="215">
        <f t="shared" si="43"/>
        <v>1.1576073012231479E-2</v>
      </c>
      <c r="L79" s="52">
        <f t="shared" si="48"/>
        <v>9.7777580859548158E-2</v>
      </c>
      <c r="N79" s="40">
        <f t="shared" ref="N79:N86" si="51">(H79/B79)*10</f>
        <v>2.069123579024569</v>
      </c>
      <c r="O79" s="143">
        <f t="shared" ref="O79:O86" si="52">(I79/C79)*10</f>
        <v>2.5972946114463258</v>
      </c>
      <c r="P79" s="52">
        <f t="shared" si="50"/>
        <v>0.25526316445088715</v>
      </c>
    </row>
    <row r="80" spans="1:16" ht="20.100000000000001" customHeight="1" x14ac:dyDescent="0.25">
      <c r="A80" s="38" t="s">
        <v>160</v>
      </c>
      <c r="B80" s="19">
        <v>2110.2600000000002</v>
      </c>
      <c r="C80" s="140">
        <v>1586.7599999999998</v>
      </c>
      <c r="D80" s="247">
        <f t="shared" si="40"/>
        <v>1.2708540423897454E-2</v>
      </c>
      <c r="E80" s="215">
        <f t="shared" si="41"/>
        <v>9.0837812748024126E-3</v>
      </c>
      <c r="F80" s="52">
        <f t="shared" si="47"/>
        <v>-0.24807369707998086</v>
      </c>
      <c r="H80" s="19">
        <v>701.38099999999997</v>
      </c>
      <c r="I80" s="140">
        <v>617.07900000000006</v>
      </c>
      <c r="J80" s="214">
        <f t="shared" si="42"/>
        <v>1.4519112577901838E-2</v>
      </c>
      <c r="K80" s="215">
        <f t="shared" si="43"/>
        <v>1.1532304455797898E-2</v>
      </c>
      <c r="L80" s="52">
        <f t="shared" si="48"/>
        <v>-0.12019430238344055</v>
      </c>
      <c r="N80" s="40">
        <f t="shared" si="51"/>
        <v>3.3236710168415264</v>
      </c>
      <c r="O80" s="143">
        <f t="shared" si="52"/>
        <v>3.8889246010738878</v>
      </c>
      <c r="P80" s="52">
        <f t="shared" si="50"/>
        <v>0.17006905357604254</v>
      </c>
    </row>
    <row r="81" spans="1:16" ht="20.100000000000001" customHeight="1" x14ac:dyDescent="0.25">
      <c r="A81" s="38" t="s">
        <v>165</v>
      </c>
      <c r="B81" s="19">
        <v>1027.05</v>
      </c>
      <c r="C81" s="140">
        <v>1781.22</v>
      </c>
      <c r="D81" s="247">
        <f t="shared" si="40"/>
        <v>6.1851650708272341E-3</v>
      </c>
      <c r="E81" s="215">
        <f t="shared" si="41"/>
        <v>1.0197013336801756E-2</v>
      </c>
      <c r="F81" s="52">
        <f t="shared" si="47"/>
        <v>0.73430699576456848</v>
      </c>
      <c r="H81" s="19">
        <v>219.18899999999999</v>
      </c>
      <c r="I81" s="140">
        <v>423.12899999999996</v>
      </c>
      <c r="J81" s="214">
        <f t="shared" si="42"/>
        <v>4.5373766424207755E-3</v>
      </c>
      <c r="K81" s="215">
        <f t="shared" si="43"/>
        <v>7.9076624744600088E-3</v>
      </c>
      <c r="L81" s="52">
        <f t="shared" si="48"/>
        <v>0.93042990296045869</v>
      </c>
      <c r="N81" s="40">
        <f t="shared" si="51"/>
        <v>2.134160946399883</v>
      </c>
      <c r="O81" s="143">
        <f t="shared" si="52"/>
        <v>2.3755010610705023</v>
      </c>
      <c r="P81" s="52">
        <f>(O81-N81)/N81</f>
        <v>0.11308430841532176</v>
      </c>
    </row>
    <row r="82" spans="1:16" ht="20.100000000000001" customHeight="1" x14ac:dyDescent="0.25">
      <c r="A82" s="38" t="s">
        <v>162</v>
      </c>
      <c r="B82" s="19">
        <v>7354.9800000000005</v>
      </c>
      <c r="C82" s="140">
        <v>4915.1400000000003</v>
      </c>
      <c r="D82" s="247">
        <f t="shared" si="40"/>
        <v>4.4293622893367308E-2</v>
      </c>
      <c r="E82" s="215">
        <f t="shared" si="41"/>
        <v>2.8137876361284845E-2</v>
      </c>
      <c r="F82" s="52">
        <f t="shared" si="47"/>
        <v>-0.33172625894292029</v>
      </c>
      <c r="H82" s="19">
        <v>555.53600000000006</v>
      </c>
      <c r="I82" s="140">
        <v>389.99699999999996</v>
      </c>
      <c r="J82" s="214">
        <f t="shared" si="42"/>
        <v>1.1500011726974749E-2</v>
      </c>
      <c r="K82" s="215">
        <f t="shared" si="43"/>
        <v>7.2884738272535792E-3</v>
      </c>
      <c r="L82" s="52">
        <f t="shared" si="48"/>
        <v>-0.29798068892025015</v>
      </c>
      <c r="N82" s="40">
        <f t="shared" ref="N82" si="53">(H82/B82)*10</f>
        <v>0.75531952500210742</v>
      </c>
      <c r="O82" s="143">
        <f t="shared" ref="O82" si="54">(I82/C82)*10</f>
        <v>0.79346061353287989</v>
      </c>
      <c r="P82" s="52">
        <f>(O82-N82)/N82</f>
        <v>5.0496627279251194E-2</v>
      </c>
    </row>
    <row r="83" spans="1:16" ht="20.100000000000001" customHeight="1" x14ac:dyDescent="0.25">
      <c r="A83" s="38" t="s">
        <v>166</v>
      </c>
      <c r="B83" s="19">
        <v>2713.59</v>
      </c>
      <c r="C83" s="140">
        <v>927.01</v>
      </c>
      <c r="D83" s="247">
        <f t="shared" si="40"/>
        <v>1.6341952275493964E-2</v>
      </c>
      <c r="E83" s="215">
        <f t="shared" si="41"/>
        <v>5.3068870399774291E-3</v>
      </c>
      <c r="F83" s="52">
        <f t="shared" si="47"/>
        <v>-0.65838243802490426</v>
      </c>
      <c r="H83" s="19">
        <v>718.13099999999997</v>
      </c>
      <c r="I83" s="140">
        <v>361.43499999999995</v>
      </c>
      <c r="J83" s="214">
        <f t="shared" si="42"/>
        <v>1.4865850136632195E-2</v>
      </c>
      <c r="K83" s="215">
        <f t="shared" si="43"/>
        <v>6.7546917995610157E-3</v>
      </c>
      <c r="L83" s="52">
        <f t="shared" si="48"/>
        <v>-0.49670046272894508</v>
      </c>
      <c r="N83" s="40">
        <f t="shared" si="51"/>
        <v>2.6464241097586587</v>
      </c>
      <c r="O83" s="143">
        <f t="shared" si="52"/>
        <v>3.898933129092458</v>
      </c>
      <c r="P83" s="52">
        <f>(O83-N83)/N83</f>
        <v>0.47328355826081941</v>
      </c>
    </row>
    <row r="84" spans="1:16" ht="20.100000000000001" customHeight="1" x14ac:dyDescent="0.25">
      <c r="A84" s="38" t="s">
        <v>163</v>
      </c>
      <c r="B84" s="19">
        <v>731</v>
      </c>
      <c r="C84" s="140">
        <v>599.85</v>
      </c>
      <c r="D84" s="247">
        <f t="shared" si="40"/>
        <v>4.4022741509904175E-3</v>
      </c>
      <c r="E84" s="215">
        <f t="shared" si="41"/>
        <v>3.4339825794009351E-3</v>
      </c>
      <c r="F84" s="52">
        <f t="shared" si="47"/>
        <v>-0.17941176470588233</v>
      </c>
      <c r="H84" s="19">
        <v>357.58199999999999</v>
      </c>
      <c r="I84" s="140">
        <v>327.49400000000009</v>
      </c>
      <c r="J84" s="214">
        <f t="shared" si="42"/>
        <v>7.4022155060249643E-3</v>
      </c>
      <c r="K84" s="215">
        <f t="shared" si="43"/>
        <v>6.1203841249614348E-3</v>
      </c>
      <c r="L84" s="52">
        <f t="shared" si="48"/>
        <v>-8.4142937843627225E-2</v>
      </c>
      <c r="N84" s="40">
        <f t="shared" si="51"/>
        <v>4.8916826265389872</v>
      </c>
      <c r="O84" s="143">
        <f t="shared" si="52"/>
        <v>5.4595982328915573</v>
      </c>
      <c r="P84" s="52">
        <f t="shared" ref="P84:P85" si="55">(O84-N84)/N84</f>
        <v>0.11609821194683423</v>
      </c>
    </row>
    <row r="85" spans="1:16" ht="20.100000000000001" customHeight="1" x14ac:dyDescent="0.25">
      <c r="A85" s="38" t="s">
        <v>199</v>
      </c>
      <c r="B85" s="19">
        <v>283.87999999999994</v>
      </c>
      <c r="C85" s="140">
        <v>1641.47</v>
      </c>
      <c r="D85" s="247">
        <f t="shared" si="40"/>
        <v>1.7095999808251156E-3</v>
      </c>
      <c r="E85" s="215">
        <f t="shared" si="41"/>
        <v>9.3969815530703556E-3</v>
      </c>
      <c r="F85" s="52">
        <f t="shared" si="47"/>
        <v>4.7822671551359743</v>
      </c>
      <c r="H85" s="19">
        <v>87.542999999999992</v>
      </c>
      <c r="I85" s="140">
        <v>325.572</v>
      </c>
      <c r="J85" s="214">
        <f t="shared" si="42"/>
        <v>1.8122057375481522E-3</v>
      </c>
      <c r="K85" s="215">
        <f t="shared" si="43"/>
        <v>6.0844647545663239E-3</v>
      </c>
      <c r="L85" s="52">
        <f t="shared" si="48"/>
        <v>2.7189952366265722</v>
      </c>
      <c r="N85" s="40">
        <f t="shared" si="51"/>
        <v>3.0838030153586029</v>
      </c>
      <c r="O85" s="143">
        <f t="shared" si="52"/>
        <v>1.9834173027834807</v>
      </c>
      <c r="P85" s="52">
        <f t="shared" si="55"/>
        <v>-0.35682749744220055</v>
      </c>
    </row>
    <row r="86" spans="1:16" ht="20.100000000000001" customHeight="1" x14ac:dyDescent="0.25">
      <c r="A86" s="38" t="s">
        <v>168</v>
      </c>
      <c r="B86" s="19">
        <v>5249.36</v>
      </c>
      <c r="C86" s="140">
        <v>5483.5700000000015</v>
      </c>
      <c r="D86" s="247">
        <f t="shared" si="40"/>
        <v>3.161302576914235E-2</v>
      </c>
      <c r="E86" s="215">
        <f t="shared" si="41"/>
        <v>3.1391987751813941E-2</v>
      </c>
      <c r="F86" s="52">
        <f t="shared" si="47"/>
        <v>4.4616867580048208E-2</v>
      </c>
      <c r="H86" s="19">
        <v>277.93100000000004</v>
      </c>
      <c r="I86" s="140">
        <v>297.01900000000006</v>
      </c>
      <c r="J86" s="214">
        <f t="shared" si="42"/>
        <v>5.7533800857006911E-3</v>
      </c>
      <c r="K86" s="215">
        <f t="shared" si="43"/>
        <v>5.5508509237174432E-3</v>
      </c>
      <c r="L86" s="52">
        <f t="shared" si="48"/>
        <v>6.8678916709543084E-2</v>
      </c>
      <c r="N86" s="40">
        <f t="shared" si="51"/>
        <v>0.52945692427267332</v>
      </c>
      <c r="O86" s="143">
        <f t="shared" si="52"/>
        <v>0.54165260952262839</v>
      </c>
      <c r="P86" s="52">
        <f t="shared" si="50"/>
        <v>2.3034329500381076E-2</v>
      </c>
    </row>
    <row r="87" spans="1:16" ht="20.100000000000001" customHeight="1" x14ac:dyDescent="0.25">
      <c r="A87" s="38" t="s">
        <v>198</v>
      </c>
      <c r="B87" s="19">
        <v>646.5100000000001</v>
      </c>
      <c r="C87" s="140">
        <v>306.18999999999994</v>
      </c>
      <c r="D87" s="247">
        <f t="shared" si="40"/>
        <v>3.8934531619108279E-3</v>
      </c>
      <c r="E87" s="215">
        <f t="shared" si="41"/>
        <v>1.7528567575006619E-3</v>
      </c>
      <c r="F87" s="52">
        <f t="shared" si="47"/>
        <v>-0.52639557006078808</v>
      </c>
      <c r="H87" s="19">
        <v>390.59999999999997</v>
      </c>
      <c r="I87" s="140">
        <v>296.31199999999995</v>
      </c>
      <c r="J87" s="214">
        <f t="shared" si="42"/>
        <v>8.0857128620941514E-3</v>
      </c>
      <c r="K87" s="215">
        <f t="shared" si="43"/>
        <v>5.5376381272193437E-3</v>
      </c>
      <c r="L87" s="52">
        <f t="shared" si="48"/>
        <v>-0.24139272913466467</v>
      </c>
      <c r="N87" s="40">
        <f t="shared" ref="N87:N94" si="56">(H87/B87)*10</f>
        <v>6.0416698890968412</v>
      </c>
      <c r="O87" s="143">
        <f t="shared" ref="O87:O94" si="57">(I87/C87)*10</f>
        <v>9.6773898559717821</v>
      </c>
      <c r="P87" s="52">
        <f t="shared" ref="P87:P94" si="58">(O87-N87)/N87</f>
        <v>0.60177401837796174</v>
      </c>
    </row>
    <row r="88" spans="1:16" ht="20.100000000000001" customHeight="1" x14ac:dyDescent="0.25">
      <c r="A88" s="38" t="s">
        <v>164</v>
      </c>
      <c r="B88" s="19">
        <v>951.54000000000008</v>
      </c>
      <c r="C88" s="140">
        <v>955.3599999999999</v>
      </c>
      <c r="D88" s="247">
        <f t="shared" si="40"/>
        <v>5.7304240022345038E-3</v>
      </c>
      <c r="E88" s="215">
        <f t="shared" si="41"/>
        <v>5.4691832909168573E-3</v>
      </c>
      <c r="F88" s="52">
        <f t="shared" si="47"/>
        <v>4.0145448430962674E-3</v>
      </c>
      <c r="H88" s="19">
        <v>211.03700000000001</v>
      </c>
      <c r="I88" s="140">
        <v>278.12300000000005</v>
      </c>
      <c r="J88" s="214">
        <f t="shared" si="42"/>
        <v>4.3686241302554113E-3</v>
      </c>
      <c r="K88" s="215">
        <f t="shared" si="43"/>
        <v>5.1977123061388878E-3</v>
      </c>
      <c r="L88" s="52">
        <f t="shared" si="48"/>
        <v>0.31788738467662087</v>
      </c>
      <c r="N88" s="40">
        <f t="shared" si="56"/>
        <v>2.2178468587762992</v>
      </c>
      <c r="O88" s="143">
        <f t="shared" si="57"/>
        <v>2.911185312342992</v>
      </c>
      <c r="P88" s="52">
        <f t="shared" si="58"/>
        <v>0.31261782157008061</v>
      </c>
    </row>
    <row r="89" spans="1:16" ht="20.100000000000001" customHeight="1" x14ac:dyDescent="0.25">
      <c r="A89" s="38" t="s">
        <v>170</v>
      </c>
      <c r="B89" s="19">
        <v>1308.9599999999998</v>
      </c>
      <c r="C89" s="140">
        <v>1889.6000000000001</v>
      </c>
      <c r="D89" s="247">
        <f t="shared" si="40"/>
        <v>7.8829011938172586E-3</v>
      </c>
      <c r="E89" s="215">
        <f t="shared" si="41"/>
        <v>1.0817460168435454E-2</v>
      </c>
      <c r="F89" s="52">
        <f t="shared" si="47"/>
        <v>0.44358880332477724</v>
      </c>
      <c r="H89" s="19">
        <v>146.07400000000001</v>
      </c>
      <c r="I89" s="140">
        <v>261.11599999999999</v>
      </c>
      <c r="J89" s="214">
        <f t="shared" si="42"/>
        <v>3.0238413226255536E-3</v>
      </c>
      <c r="K89" s="215">
        <f t="shared" si="43"/>
        <v>4.8798763371952752E-3</v>
      </c>
      <c r="L89" s="52">
        <f t="shared" si="48"/>
        <v>0.78755972999986279</v>
      </c>
      <c r="N89" s="40">
        <f t="shared" si="56"/>
        <v>1.1159546510206579</v>
      </c>
      <c r="O89" s="143">
        <f t="shared" si="57"/>
        <v>1.3818585944115156</v>
      </c>
      <c r="P89" s="52">
        <f t="shared" si="58"/>
        <v>0.23827486461717823</v>
      </c>
    </row>
    <row r="90" spans="1:16" ht="20.100000000000001" customHeight="1" x14ac:dyDescent="0.25">
      <c r="A90" s="38" t="s">
        <v>171</v>
      </c>
      <c r="B90" s="19">
        <v>535.68999999999994</v>
      </c>
      <c r="C90" s="140">
        <v>382.14000000000004</v>
      </c>
      <c r="D90" s="247">
        <f t="shared" si="40"/>
        <v>3.2260659917155354E-3</v>
      </c>
      <c r="E90" s="215">
        <f t="shared" si="41"/>
        <v>2.1876504174248119E-3</v>
      </c>
      <c r="F90" s="52">
        <f t="shared" si="47"/>
        <v>-0.28663966099796506</v>
      </c>
      <c r="H90" s="19">
        <v>306.69400000000002</v>
      </c>
      <c r="I90" s="140">
        <v>237.42299999999997</v>
      </c>
      <c r="J90" s="214">
        <f t="shared" si="42"/>
        <v>6.3487957514774809E-3</v>
      </c>
      <c r="K90" s="215">
        <f t="shared" si="43"/>
        <v>4.4370888019344421E-3</v>
      </c>
      <c r="L90" s="52">
        <f t="shared" si="48"/>
        <v>-0.22586356433448335</v>
      </c>
      <c r="N90" s="40">
        <f t="shared" si="56"/>
        <v>5.7252142097108418</v>
      </c>
      <c r="O90" s="143">
        <f t="shared" si="57"/>
        <v>6.2129847699795873</v>
      </c>
      <c r="P90" s="52">
        <f t="shared" si="58"/>
        <v>8.5196910089654243E-2</v>
      </c>
    </row>
    <row r="91" spans="1:16" ht="20.100000000000001" customHeight="1" x14ac:dyDescent="0.25">
      <c r="A91" s="38" t="s">
        <v>200</v>
      </c>
      <c r="B91" s="19">
        <v>480.82000000000005</v>
      </c>
      <c r="C91" s="140">
        <v>523.5</v>
      </c>
      <c r="D91" s="247">
        <f t="shared" si="40"/>
        <v>2.8956244285625347E-3</v>
      </c>
      <c r="E91" s="215">
        <f t="shared" si="41"/>
        <v>2.9968990252836366E-3</v>
      </c>
      <c r="F91" s="52">
        <f t="shared" si="47"/>
        <v>8.8765026413210657E-2</v>
      </c>
      <c r="H91" s="19">
        <v>199.553</v>
      </c>
      <c r="I91" s="140">
        <v>225.05200000000002</v>
      </c>
      <c r="J91" s="214">
        <f t="shared" si="42"/>
        <v>4.130896719839924E-3</v>
      </c>
      <c r="K91" s="215">
        <f t="shared" si="43"/>
        <v>4.2058928960250277E-3</v>
      </c>
      <c r="L91" s="52">
        <f t="shared" si="48"/>
        <v>0.1277805896177959</v>
      </c>
      <c r="N91" s="40">
        <f t="shared" si="56"/>
        <v>4.1502641321076492</v>
      </c>
      <c r="O91" s="143">
        <f t="shared" si="57"/>
        <v>4.2989875835721119</v>
      </c>
      <c r="P91" s="52">
        <f t="shared" si="58"/>
        <v>3.5834695511038635E-2</v>
      </c>
    </row>
    <row r="92" spans="1:16" ht="20.100000000000001" customHeight="1" x14ac:dyDescent="0.25">
      <c r="A92" s="38" t="s">
        <v>169</v>
      </c>
      <c r="B92" s="19">
        <v>297.43</v>
      </c>
      <c r="C92" s="140">
        <v>605.66999999999996</v>
      </c>
      <c r="D92" s="247">
        <f t="shared" si="40"/>
        <v>1.7912016425842407E-3</v>
      </c>
      <c r="E92" s="215">
        <f t="shared" si="41"/>
        <v>3.4673005399112515E-3</v>
      </c>
      <c r="F92" s="52">
        <f t="shared" si="47"/>
        <v>1.0363446861446388</v>
      </c>
      <c r="H92" s="19">
        <v>96.196999999999989</v>
      </c>
      <c r="I92" s="140">
        <v>204.09299999999999</v>
      </c>
      <c r="J92" s="214">
        <f t="shared" si="42"/>
        <v>1.9913500261005404E-3</v>
      </c>
      <c r="K92" s="215">
        <f t="shared" si="43"/>
        <v>3.8141998241670188E-3</v>
      </c>
      <c r="L92" s="52">
        <f t="shared" si="48"/>
        <v>1.1216150191793923</v>
      </c>
      <c r="N92" s="40">
        <f t="shared" si="56"/>
        <v>3.2342736105974512</v>
      </c>
      <c r="O92" s="143">
        <f t="shared" si="57"/>
        <v>3.3697062756946856</v>
      </c>
      <c r="P92" s="52">
        <f t="shared" si="58"/>
        <v>4.1874213935850835E-2</v>
      </c>
    </row>
    <row r="93" spans="1:16" ht="20.100000000000001" customHeight="1" x14ac:dyDescent="0.25">
      <c r="A93" s="38" t="s">
        <v>196</v>
      </c>
      <c r="B93" s="19">
        <v>192.06</v>
      </c>
      <c r="C93" s="140">
        <v>316.2</v>
      </c>
      <c r="D93" s="247">
        <f t="shared" si="40"/>
        <v>1.1566358049784125E-3</v>
      </c>
      <c r="E93" s="215">
        <f t="shared" si="41"/>
        <v>1.8101613596842139E-3</v>
      </c>
      <c r="F93" s="52">
        <f t="shared" si="47"/>
        <v>0.64636051233989367</v>
      </c>
      <c r="H93" s="19">
        <v>264.81399999999996</v>
      </c>
      <c r="I93" s="140">
        <v>196.001</v>
      </c>
      <c r="J93" s="214">
        <f t="shared" si="42"/>
        <v>5.481848350902715E-3</v>
      </c>
      <c r="K93" s="215">
        <f t="shared" si="43"/>
        <v>3.6629721731590986E-3</v>
      </c>
      <c r="L93" s="52">
        <f t="shared" si="48"/>
        <v>-0.25985408626432127</v>
      </c>
      <c r="N93" s="40">
        <f t="shared" si="56"/>
        <v>13.78808705612829</v>
      </c>
      <c r="O93" s="143">
        <f t="shared" si="57"/>
        <v>6.1986401012017716</v>
      </c>
      <c r="P93" s="52">
        <f t="shared" si="58"/>
        <v>-0.55043509110665878</v>
      </c>
    </row>
    <row r="94" spans="1:16" ht="20.100000000000001" customHeight="1" x14ac:dyDescent="0.25">
      <c r="A94" s="38" t="s">
        <v>173</v>
      </c>
      <c r="B94" s="19">
        <v>274.96000000000004</v>
      </c>
      <c r="C94" s="140">
        <v>718.43999999999994</v>
      </c>
      <c r="D94" s="247">
        <f t="shared" si="40"/>
        <v>1.6558813961098841E-3</v>
      </c>
      <c r="E94" s="215">
        <f t="shared" si="41"/>
        <v>4.1128789603147578E-3</v>
      </c>
      <c r="F94" s="52">
        <f t="shared" si="47"/>
        <v>1.6128891475123648</v>
      </c>
      <c r="H94" s="19">
        <v>44.577000000000005</v>
      </c>
      <c r="I94" s="140">
        <v>156.31200000000001</v>
      </c>
      <c r="J94" s="214">
        <f t="shared" si="42"/>
        <v>9.227773227177958E-4</v>
      </c>
      <c r="K94" s="215">
        <f t="shared" si="43"/>
        <v>2.921242781061551E-3</v>
      </c>
      <c r="L94" s="52">
        <f t="shared" si="48"/>
        <v>2.5065616797900261</v>
      </c>
      <c r="N94" s="40">
        <f t="shared" si="56"/>
        <v>1.6212176316555136</v>
      </c>
      <c r="O94" s="143">
        <f t="shared" si="57"/>
        <v>2.1757140471020548</v>
      </c>
      <c r="P94" s="52">
        <f t="shared" si="58"/>
        <v>0.3420246638203131</v>
      </c>
    </row>
    <row r="95" spans="1:16" ht="20.100000000000001" customHeight="1" thickBot="1" x14ac:dyDescent="0.3">
      <c r="A95" s="8" t="s">
        <v>17</v>
      </c>
      <c r="B95" s="19">
        <f>B96-SUM(B68:B94)</f>
        <v>11294.509999999922</v>
      </c>
      <c r="C95" s="140">
        <f>C96-SUM(C68:C94)</f>
        <v>5567.4199999999837</v>
      </c>
      <c r="D95" s="247">
        <f t="shared" si="40"/>
        <v>6.801850810000333E-2</v>
      </c>
      <c r="E95" s="215">
        <f t="shared" si="41"/>
        <v>3.1872006822052677E-2</v>
      </c>
      <c r="F95" s="52">
        <f t="shared" si="47"/>
        <v>-0.50706847840233682</v>
      </c>
      <c r="H95" s="19">
        <f>H96-SUM(H68:H94)</f>
        <v>3322.400999999998</v>
      </c>
      <c r="I95" s="140">
        <f>I96-SUM(I68:I94)</f>
        <v>1444.788999999997</v>
      </c>
      <c r="J95" s="214">
        <f t="shared" si="42"/>
        <v>6.8776191753032401E-2</v>
      </c>
      <c r="K95" s="215">
        <f t="shared" si="43"/>
        <v>2.7000994398428325E-2</v>
      </c>
      <c r="L95" s="52">
        <f t="shared" si="48"/>
        <v>-0.56513708008154406</v>
      </c>
      <c r="N95" s="40">
        <f t="shared" ref="N95:O96" si="59">(H95/B95)*10</f>
        <v>2.9416070285475167</v>
      </c>
      <c r="O95" s="143">
        <f t="shared" si="59"/>
        <v>2.5950781511005121</v>
      </c>
      <c r="P95" s="52">
        <f t="shared" si="50"/>
        <v>-0.1178025732478994</v>
      </c>
    </row>
    <row r="96" spans="1:16" s="1" customFormat="1" ht="26.25" customHeight="1" thickBot="1" x14ac:dyDescent="0.3">
      <c r="A96" s="12" t="s">
        <v>18</v>
      </c>
      <c r="B96" s="17">
        <v>166050.53999999992</v>
      </c>
      <c r="C96" s="145">
        <v>174680.56000000006</v>
      </c>
      <c r="D96" s="243">
        <f>SUM(D68:D95)</f>
        <v>1.0000000000000002</v>
      </c>
      <c r="E96" s="244">
        <f>SUM(E68:E95)</f>
        <v>0.99999999999999989</v>
      </c>
      <c r="F96" s="57">
        <f t="shared" si="47"/>
        <v>5.1972248930958843E-2</v>
      </c>
      <c r="H96" s="17">
        <v>48307.428999999996</v>
      </c>
      <c r="I96" s="145">
        <v>53508.733000000007</v>
      </c>
      <c r="J96" s="269">
        <f>SUM(J68:J95)</f>
        <v>1</v>
      </c>
      <c r="K96" s="243">
        <f>SUM(K68:K95)</f>
        <v>0.99999999999999989</v>
      </c>
      <c r="L96" s="57">
        <f t="shared" si="48"/>
        <v>0.10767089260742921</v>
      </c>
      <c r="N96" s="37">
        <f t="shared" si="59"/>
        <v>2.9092003555062225</v>
      </c>
      <c r="O96" s="150">
        <f t="shared" si="59"/>
        <v>3.0632334244863872</v>
      </c>
      <c r="P96" s="57">
        <f t="shared" si="50"/>
        <v>5.2946875483714108E-2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P7:P33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3" t="s">
        <v>16</v>
      </c>
      <c r="B4" s="326"/>
      <c r="C4" s="326"/>
      <c r="D4" s="326"/>
      <c r="E4" s="348" t="s">
        <v>1</v>
      </c>
      <c r="F4" s="349"/>
      <c r="G4" s="346" t="s">
        <v>104</v>
      </c>
      <c r="H4" s="346"/>
      <c r="I4" s="130" t="s">
        <v>0</v>
      </c>
      <c r="K4" s="350" t="s">
        <v>19</v>
      </c>
      <c r="L4" s="349"/>
      <c r="M4" s="346" t="s">
        <v>104</v>
      </c>
      <c r="N4" s="346"/>
      <c r="O4" s="130" t="s">
        <v>0</v>
      </c>
      <c r="Q4" s="356" t="s">
        <v>22</v>
      </c>
      <c r="R4" s="346"/>
      <c r="S4" s="130" t="s">
        <v>0</v>
      </c>
    </row>
    <row r="5" spans="1:19" x14ac:dyDescent="0.25">
      <c r="A5" s="347"/>
      <c r="B5" s="327"/>
      <c r="C5" s="327"/>
      <c r="D5" s="327"/>
      <c r="E5" s="351" t="s">
        <v>205</v>
      </c>
      <c r="F5" s="352"/>
      <c r="G5" s="353" t="str">
        <f>E5</f>
        <v>jan-jul</v>
      </c>
      <c r="H5" s="353"/>
      <c r="I5" s="131" t="s">
        <v>151</v>
      </c>
      <c r="K5" s="354" t="str">
        <f>E5</f>
        <v>jan-jul</v>
      </c>
      <c r="L5" s="352"/>
      <c r="M5" s="342" t="str">
        <f>E5</f>
        <v>jan-jul</v>
      </c>
      <c r="N5" s="343"/>
      <c r="O5" s="131" t="str">
        <f>I5</f>
        <v>2023/2022</v>
      </c>
      <c r="Q5" s="354" t="str">
        <f>E5</f>
        <v>jan-jul</v>
      </c>
      <c r="R5" s="352"/>
      <c r="S5" s="131" t="str">
        <f>O5</f>
        <v>2023/2022</v>
      </c>
    </row>
    <row r="6" spans="1:19" ht="15.75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598241.77999999991</v>
      </c>
      <c r="F7" s="145">
        <v>598485.82999999984</v>
      </c>
      <c r="G7" s="243">
        <f>E7/E15</f>
        <v>0.40032195628909906</v>
      </c>
      <c r="H7" s="244">
        <f>F7/F15</f>
        <v>0.39158797170562326</v>
      </c>
      <c r="I7" s="164">
        <f t="shared" ref="I7:I18" si="0">(F7-E7)/E7</f>
        <v>4.0794542968886289E-4</v>
      </c>
      <c r="J7" s="1"/>
      <c r="K7" s="17">
        <v>123132.92299999988</v>
      </c>
      <c r="L7" s="145">
        <v>123772.18500000006</v>
      </c>
      <c r="M7" s="243">
        <f>K7/K15</f>
        <v>0.37064036381167986</v>
      </c>
      <c r="N7" s="244">
        <f>L7/L15</f>
        <v>0.35744653322245162</v>
      </c>
      <c r="O7" s="164">
        <f t="shared" ref="O7:O18" si="1">(L7-K7)/K7</f>
        <v>5.1916415563380862E-3</v>
      </c>
      <c r="P7" s="1"/>
      <c r="Q7" s="187">
        <f t="shared" ref="Q7:Q18" si="2">(K7/E7)*10</f>
        <v>2.0582468011511983</v>
      </c>
      <c r="R7" s="188">
        <f t="shared" ref="R7:R18" si="3">(L7/F7)*10</f>
        <v>2.0680888133976385</v>
      </c>
      <c r="S7" s="55">
        <f>(R7-Q7)/Q7</f>
        <v>4.7817454354528695E-3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405319.56</v>
      </c>
      <c r="F8" s="181">
        <v>396000.92999999988</v>
      </c>
      <c r="G8" s="245">
        <f>E8/E7</f>
        <v>0.67751797609321107</v>
      </c>
      <c r="H8" s="246">
        <f>F8/F7</f>
        <v>0.66167135485897799</v>
      </c>
      <c r="I8" s="206">
        <f t="shared" si="0"/>
        <v>-2.2990822352615108E-2</v>
      </c>
      <c r="K8" s="180">
        <v>100984.53399999988</v>
      </c>
      <c r="L8" s="181">
        <v>102061.26700000005</v>
      </c>
      <c r="M8" s="250">
        <f>K8/K7</f>
        <v>0.8201261818498371</v>
      </c>
      <c r="N8" s="246">
        <f>L8/L7</f>
        <v>0.82458968466945948</v>
      </c>
      <c r="O8" s="207">
        <f t="shared" si="1"/>
        <v>1.06623554850505E-2</v>
      </c>
      <c r="Q8" s="189">
        <f t="shared" si="2"/>
        <v>2.4914794144156254</v>
      </c>
      <c r="R8" s="190">
        <f t="shared" si="3"/>
        <v>2.5772986694753492</v>
      </c>
      <c r="S8" s="182">
        <f t="shared" ref="S8:S18" si="4">(R8-Q8)/Q8</f>
        <v>3.44450989894503E-2</v>
      </c>
    </row>
    <row r="9" spans="1:19" ht="24" customHeight="1" x14ac:dyDescent="0.25">
      <c r="A9" s="8"/>
      <c r="B9" t="s">
        <v>37</v>
      </c>
      <c r="E9" s="19">
        <v>131057.48999999993</v>
      </c>
      <c r="F9" s="140">
        <v>110426.33999999997</v>
      </c>
      <c r="G9" s="247">
        <f>E9/E7</f>
        <v>0.21907110867448937</v>
      </c>
      <c r="H9" s="215">
        <f>F9/F7</f>
        <v>0.18450953132841924</v>
      </c>
      <c r="I9" s="182">
        <f t="shared" si="0"/>
        <v>-0.15742060984076511</v>
      </c>
      <c r="K9" s="19">
        <v>17959.423000000003</v>
      </c>
      <c r="L9" s="140">
        <v>15823.865000000007</v>
      </c>
      <c r="M9" s="247">
        <f>K9/K7</f>
        <v>0.14585394841962795</v>
      </c>
      <c r="N9" s="215">
        <f>L9/L7</f>
        <v>0.12784669673561955</v>
      </c>
      <c r="O9" s="182">
        <f t="shared" si="1"/>
        <v>-0.11891016765961775</v>
      </c>
      <c r="Q9" s="189">
        <f t="shared" si="2"/>
        <v>1.3703469370579289</v>
      </c>
      <c r="R9" s="190">
        <f t="shared" si="3"/>
        <v>1.4329792149228173</v>
      </c>
      <c r="S9" s="182">
        <f t="shared" si="4"/>
        <v>4.5705416760632195E-2</v>
      </c>
    </row>
    <row r="10" spans="1:19" ht="24" customHeight="1" thickBot="1" x14ac:dyDescent="0.3">
      <c r="A10" s="8"/>
      <c r="B10" t="s">
        <v>36</v>
      </c>
      <c r="E10" s="19">
        <v>61864.730000000018</v>
      </c>
      <c r="F10" s="140">
        <v>92058.560000000012</v>
      </c>
      <c r="G10" s="247">
        <f>E10/E7</f>
        <v>0.1034109152322996</v>
      </c>
      <c r="H10" s="215">
        <f>F10/F7</f>
        <v>0.15381911381260277</v>
      </c>
      <c r="I10" s="186">
        <f t="shared" si="0"/>
        <v>0.4880620993577437</v>
      </c>
      <c r="K10" s="19">
        <v>4188.9659999999985</v>
      </c>
      <c r="L10" s="140">
        <v>5887.0529999999972</v>
      </c>
      <c r="M10" s="247">
        <f>K10/K7</f>
        <v>3.4019869730535043E-2</v>
      </c>
      <c r="N10" s="215">
        <f>L10/L7</f>
        <v>4.7563618594920941E-2</v>
      </c>
      <c r="O10" s="209">
        <f t="shared" si="1"/>
        <v>0.40537139714191978</v>
      </c>
      <c r="Q10" s="189">
        <f t="shared" si="2"/>
        <v>0.67711699380244561</v>
      </c>
      <c r="R10" s="190">
        <f t="shared" si="3"/>
        <v>0.63949001592030086</v>
      </c>
      <c r="S10" s="182">
        <f t="shared" si="4"/>
        <v>-5.556938937663515E-2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896159.84000000276</v>
      </c>
      <c r="F11" s="145">
        <v>929870.1800000018</v>
      </c>
      <c r="G11" s="243">
        <f>E11/E15</f>
        <v>0.59967804371090094</v>
      </c>
      <c r="H11" s="244">
        <f>F11/F15</f>
        <v>0.60841202829437691</v>
      </c>
      <c r="I11" s="164">
        <f t="shared" si="0"/>
        <v>3.7616436817787924E-2</v>
      </c>
      <c r="J11" s="1"/>
      <c r="K11" s="17">
        <v>209083.78899999961</v>
      </c>
      <c r="L11" s="145">
        <v>222495.50399999996</v>
      </c>
      <c r="M11" s="243">
        <f>K11/K15</f>
        <v>0.62935963618832014</v>
      </c>
      <c r="N11" s="244">
        <f>L11/L15</f>
        <v>0.64255346677754832</v>
      </c>
      <c r="O11" s="164">
        <f t="shared" si="1"/>
        <v>6.4145169092953314E-2</v>
      </c>
      <c r="Q11" s="191">
        <f t="shared" si="2"/>
        <v>2.3331082209619991</v>
      </c>
      <c r="R11" s="192">
        <f t="shared" si="3"/>
        <v>2.3927587827367423</v>
      </c>
      <c r="S11" s="57">
        <f t="shared" si="4"/>
        <v>2.5566993094794259E-2</v>
      </c>
    </row>
    <row r="12" spans="1:19" s="3" customFormat="1" ht="24" customHeight="1" x14ac:dyDescent="0.25">
      <c r="A12" s="46"/>
      <c r="B12" s="3" t="s">
        <v>33</v>
      </c>
      <c r="E12" s="31">
        <v>671191.86000000278</v>
      </c>
      <c r="F12" s="141">
        <v>680389.37000000174</v>
      </c>
      <c r="G12" s="247">
        <f>E12/E11</f>
        <v>0.74896444812791507</v>
      </c>
      <c r="H12" s="215">
        <f>F12/F11</f>
        <v>0.73170361264838113</v>
      </c>
      <c r="I12" s="206">
        <f t="shared" si="0"/>
        <v>1.3703250215220017E-2</v>
      </c>
      <c r="K12" s="31">
        <v>185782.96499999962</v>
      </c>
      <c r="L12" s="141">
        <v>195812.46999999994</v>
      </c>
      <c r="M12" s="247">
        <f>K12/K11</f>
        <v>0.88855748161326831</v>
      </c>
      <c r="N12" s="215">
        <f>L12/L11</f>
        <v>0.88007382836823511</v>
      </c>
      <c r="O12" s="206">
        <f t="shared" si="1"/>
        <v>5.3985062624015853E-2</v>
      </c>
      <c r="Q12" s="189">
        <f t="shared" si="2"/>
        <v>2.7679561697902422</v>
      </c>
      <c r="R12" s="190">
        <f t="shared" si="3"/>
        <v>2.8779472260126497</v>
      </c>
      <c r="S12" s="182">
        <f t="shared" si="4"/>
        <v>3.9737282484044095E-2</v>
      </c>
    </row>
    <row r="13" spans="1:19" ht="24" customHeight="1" x14ac:dyDescent="0.25">
      <c r="A13" s="8"/>
      <c r="B13" s="3" t="s">
        <v>37</v>
      </c>
      <c r="D13" s="3"/>
      <c r="E13" s="19">
        <v>85983.370000000039</v>
      </c>
      <c r="F13" s="140">
        <v>80565.869999999981</v>
      </c>
      <c r="G13" s="247">
        <f>E13/E11</f>
        <v>9.5946466425007149E-2</v>
      </c>
      <c r="H13" s="215">
        <f>F13/F11</f>
        <v>8.6642062228514338E-2</v>
      </c>
      <c r="I13" s="182">
        <f t="shared" si="0"/>
        <v>-6.3006369720098848E-2</v>
      </c>
      <c r="K13" s="19">
        <v>10018.804999999995</v>
      </c>
      <c r="L13" s="140">
        <v>9894.4200000000037</v>
      </c>
      <c r="M13" s="247">
        <f>K13/K11</f>
        <v>4.7917655634220464E-2</v>
      </c>
      <c r="N13" s="215">
        <f>L13/L11</f>
        <v>4.4470201968665427E-2</v>
      </c>
      <c r="O13" s="182">
        <f t="shared" si="1"/>
        <v>-1.2415153304210551E-2</v>
      </c>
      <c r="Q13" s="189">
        <f t="shared" si="2"/>
        <v>1.1652026432553166</v>
      </c>
      <c r="R13" s="190">
        <f t="shared" si="3"/>
        <v>1.2281155779736515</v>
      </c>
      <c r="S13" s="182">
        <f t="shared" si="4"/>
        <v>5.3993127360722495E-2</v>
      </c>
    </row>
    <row r="14" spans="1:19" ht="24" customHeight="1" thickBot="1" x14ac:dyDescent="0.3">
      <c r="A14" s="8"/>
      <c r="B14" t="s">
        <v>36</v>
      </c>
      <c r="E14" s="19">
        <v>138984.60999999996</v>
      </c>
      <c r="F14" s="140">
        <v>168914.94</v>
      </c>
      <c r="G14" s="247">
        <f>E14/E11</f>
        <v>0.15508908544707775</v>
      </c>
      <c r="H14" s="215">
        <f>F14/F11</f>
        <v>0.18165432512310448</v>
      </c>
      <c r="I14" s="186">
        <f t="shared" si="0"/>
        <v>0.21534995853138023</v>
      </c>
      <c r="K14" s="19">
        <v>13282.019</v>
      </c>
      <c r="L14" s="140">
        <v>16788.614000000005</v>
      </c>
      <c r="M14" s="247">
        <f>K14/K11</f>
        <v>6.3524862752511263E-2</v>
      </c>
      <c r="N14" s="215">
        <f>L14/L11</f>
        <v>7.5455969663099393E-2</v>
      </c>
      <c r="O14" s="209">
        <f t="shared" si="1"/>
        <v>0.26401068994104021</v>
      </c>
      <c r="Q14" s="189">
        <f t="shared" si="2"/>
        <v>0.95564674390927196</v>
      </c>
      <c r="R14" s="190">
        <f t="shared" si="3"/>
        <v>0.99390936053376955</v>
      </c>
      <c r="S14" s="182">
        <f t="shared" si="4"/>
        <v>4.00384523552881E-2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1494401.6200000027</v>
      </c>
      <c r="F15" s="145">
        <v>1528356.0100000014</v>
      </c>
      <c r="G15" s="243">
        <f>G7+G11</f>
        <v>1</v>
      </c>
      <c r="H15" s="244">
        <f>H7+H11</f>
        <v>1.0000000000000002</v>
      </c>
      <c r="I15" s="164">
        <f t="shared" si="0"/>
        <v>2.2721060754737853E-2</v>
      </c>
      <c r="J15" s="1"/>
      <c r="K15" s="17">
        <v>332216.71199999948</v>
      </c>
      <c r="L15" s="145">
        <v>346267.68900000001</v>
      </c>
      <c r="M15" s="243">
        <f>M7+M11</f>
        <v>1</v>
      </c>
      <c r="N15" s="244">
        <f>N7+N11</f>
        <v>1</v>
      </c>
      <c r="O15" s="164">
        <f t="shared" si="1"/>
        <v>4.2294612198800402E-2</v>
      </c>
      <c r="Q15" s="191">
        <f t="shared" si="2"/>
        <v>2.2230751596749396</v>
      </c>
      <c r="R15" s="192">
        <f t="shared" si="3"/>
        <v>2.2656219279695162</v>
      </c>
      <c r="S15" s="57">
        <f t="shared" si="4"/>
        <v>1.9138699881293186E-2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1076511.4200000027</v>
      </c>
      <c r="F16" s="181">
        <f t="shared" ref="F16:F17" si="5">F8+F12</f>
        <v>1076390.3000000017</v>
      </c>
      <c r="G16" s="245">
        <f>E16/E15</f>
        <v>0.72036285667302791</v>
      </c>
      <c r="H16" s="246">
        <f>F16/F15</f>
        <v>0.70427982286666357</v>
      </c>
      <c r="I16" s="207">
        <f t="shared" si="0"/>
        <v>-1.1251157930218964E-4</v>
      </c>
      <c r="J16" s="3"/>
      <c r="K16" s="180">
        <f t="shared" ref="K16:L18" si="6">K8+K12</f>
        <v>286767.49899999949</v>
      </c>
      <c r="L16" s="181">
        <f t="shared" si="6"/>
        <v>297873.73699999996</v>
      </c>
      <c r="M16" s="250">
        <f>K16/K15</f>
        <v>0.86319407977284401</v>
      </c>
      <c r="N16" s="246">
        <f>L16/L15</f>
        <v>0.8602412135542914</v>
      </c>
      <c r="O16" s="207">
        <f t="shared" si="1"/>
        <v>3.8729068108239485E-2</v>
      </c>
      <c r="P16" s="3"/>
      <c r="Q16" s="189">
        <f t="shared" si="2"/>
        <v>2.6638593299827584</v>
      </c>
      <c r="R16" s="190">
        <f t="shared" si="3"/>
        <v>2.7673394771394677</v>
      </c>
      <c r="S16" s="182">
        <f t="shared" si="4"/>
        <v>3.8845950306760024E-2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217040.86</v>
      </c>
      <c r="F17" s="140">
        <f t="shared" si="5"/>
        <v>190992.20999999996</v>
      </c>
      <c r="G17" s="248">
        <f>E17/E15</f>
        <v>0.14523596407771533</v>
      </c>
      <c r="H17" s="215">
        <f>F17/F15</f>
        <v>0.12496578594930888</v>
      </c>
      <c r="I17" s="182">
        <f t="shared" si="0"/>
        <v>-0.12001726310889123</v>
      </c>
      <c r="K17" s="19">
        <f t="shared" si="6"/>
        <v>27978.227999999996</v>
      </c>
      <c r="L17" s="140">
        <f t="shared" si="6"/>
        <v>25718.285000000011</v>
      </c>
      <c r="M17" s="247">
        <f>K17/K15</f>
        <v>8.421679882257109E-2</v>
      </c>
      <c r="N17" s="215">
        <f>L17/L15</f>
        <v>7.4272840975353055E-2</v>
      </c>
      <c r="O17" s="182">
        <f t="shared" si="1"/>
        <v>-8.0775058377535028E-2</v>
      </c>
      <c r="Q17" s="189">
        <f t="shared" si="2"/>
        <v>1.2890765360955536</v>
      </c>
      <c r="R17" s="190">
        <f t="shared" si="3"/>
        <v>1.3465619880517647</v>
      </c>
      <c r="S17" s="182">
        <f t="shared" si="4"/>
        <v>4.4594289281168008E-2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200849.33999999997</v>
      </c>
      <c r="F18" s="142">
        <f>F10+F14</f>
        <v>260973.5</v>
      </c>
      <c r="G18" s="249">
        <f>E18/E15</f>
        <v>0.13440117924925671</v>
      </c>
      <c r="H18" s="221">
        <f>F18/F15</f>
        <v>0.17075439118402772</v>
      </c>
      <c r="I18" s="208">
        <f t="shared" si="0"/>
        <v>0.29934955225643284</v>
      </c>
      <c r="K18" s="21">
        <f t="shared" si="6"/>
        <v>17470.985000000001</v>
      </c>
      <c r="L18" s="142">
        <f t="shared" si="6"/>
        <v>22675.667000000001</v>
      </c>
      <c r="M18" s="249">
        <f>K18/K15</f>
        <v>5.2589121404584931E-2</v>
      </c>
      <c r="N18" s="221">
        <f>L18/L15</f>
        <v>6.5485945470355453E-2</v>
      </c>
      <c r="O18" s="208">
        <f t="shared" si="1"/>
        <v>0.29790432537146594</v>
      </c>
      <c r="Q18" s="193">
        <f t="shared" si="2"/>
        <v>0.8698552357702547</v>
      </c>
      <c r="R18" s="194">
        <f t="shared" si="3"/>
        <v>0.86888772231663369</v>
      </c>
      <c r="S18" s="186">
        <f t="shared" si="4"/>
        <v>-1.1122695062751151E-3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8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F5</f>
        <v>2023/2022</v>
      </c>
    </row>
    <row r="6" spans="1:16" ht="19.5" customHeight="1" thickBot="1" x14ac:dyDescent="0.3">
      <c r="A6" s="362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153</v>
      </c>
      <c r="B7" s="39">
        <v>120075.69999999992</v>
      </c>
      <c r="C7" s="147">
        <v>135466.6</v>
      </c>
      <c r="D7" s="247">
        <f>B7/$B$33</f>
        <v>8.0350354545252647E-2</v>
      </c>
      <c r="E7" s="246">
        <f>C7/$C$33</f>
        <v>8.8635500572932652E-2</v>
      </c>
      <c r="F7" s="52">
        <f>(C7-B7)/B7</f>
        <v>0.12817664190173442</v>
      </c>
      <c r="H7" s="39">
        <v>33109.911</v>
      </c>
      <c r="I7" s="147">
        <v>40605.00600000003</v>
      </c>
      <c r="J7" s="247">
        <f>H7/$H$33</f>
        <v>9.9663592480561253E-2</v>
      </c>
      <c r="K7" s="246">
        <f>I7/$I$33</f>
        <v>0.11726478470245037</v>
      </c>
      <c r="L7" s="52">
        <f>(I7-H7)/H7</f>
        <v>0.22637013430812394</v>
      </c>
      <c r="N7" s="27">
        <f t="shared" ref="N7:N33" si="0">(H7/B7)*10</f>
        <v>2.757419777690242</v>
      </c>
      <c r="O7" s="151">
        <f t="shared" ref="O7:O33" si="1">(I7/C7)*10</f>
        <v>2.9974182566034746</v>
      </c>
      <c r="P7" s="61">
        <f>(O7-N7)/N7</f>
        <v>8.7037338621784949E-2</v>
      </c>
    </row>
    <row r="8" spans="1:16" ht="20.100000000000001" customHeight="1" x14ac:dyDescent="0.25">
      <c r="A8" s="8" t="s">
        <v>152</v>
      </c>
      <c r="B8" s="19">
        <v>133795.92000000004</v>
      </c>
      <c r="C8" s="140">
        <v>125334.24999999997</v>
      </c>
      <c r="D8" s="247">
        <f t="shared" ref="D8:D32" si="2">B8/$B$33</f>
        <v>8.9531433992958348E-2</v>
      </c>
      <c r="E8" s="215">
        <f t="shared" ref="E8:E32" si="3">C8/$C$33</f>
        <v>8.2005926093096607E-2</v>
      </c>
      <c r="F8" s="52">
        <f t="shared" ref="F8:F33" si="4">(C8-B8)/B8</f>
        <v>-6.3243109356399416E-2</v>
      </c>
      <c r="H8" s="19">
        <v>39752.511000000013</v>
      </c>
      <c r="I8" s="140">
        <v>39282.286</v>
      </c>
      <c r="J8" s="247">
        <f t="shared" ref="J8:J32" si="5">H8/$H$33</f>
        <v>0.11965837227357784</v>
      </c>
      <c r="K8" s="215">
        <f t="shared" ref="K8:K32" si="6">I8/$I$33</f>
        <v>0.11344484988895401</v>
      </c>
      <c r="L8" s="52">
        <f t="shared" ref="L8:L33" si="7">(I8-H8)/H8</f>
        <v>-1.1828812524572673E-2</v>
      </c>
      <c r="N8" s="27">
        <f t="shared" si="0"/>
        <v>2.9711302855871842</v>
      </c>
      <c r="O8" s="152">
        <f t="shared" si="1"/>
        <v>3.1342020237883905</v>
      </c>
      <c r="P8" s="52">
        <f t="shared" ref="P8:P71" si="8">(O8-N8)/N8</f>
        <v>5.488542154891686E-2</v>
      </c>
    </row>
    <row r="9" spans="1:16" ht="20.100000000000001" customHeight="1" x14ac:dyDescent="0.25">
      <c r="A9" s="8" t="s">
        <v>212</v>
      </c>
      <c r="B9" s="19">
        <v>99242.690000000046</v>
      </c>
      <c r="C9" s="140">
        <v>94445.319999999934</v>
      </c>
      <c r="D9" s="247">
        <f t="shared" si="2"/>
        <v>6.6409650974548623E-2</v>
      </c>
      <c r="E9" s="215">
        <f t="shared" si="3"/>
        <v>6.1795366643665688E-2</v>
      </c>
      <c r="F9" s="52">
        <f t="shared" si="4"/>
        <v>-4.8339782003088687E-2</v>
      </c>
      <c r="H9" s="19">
        <v>25185.899000000009</v>
      </c>
      <c r="I9" s="140">
        <v>25929.317999999999</v>
      </c>
      <c r="J9" s="247">
        <f t="shared" si="5"/>
        <v>7.5811655736331515E-2</v>
      </c>
      <c r="K9" s="215">
        <f t="shared" si="6"/>
        <v>7.4882291428583186E-2</v>
      </c>
      <c r="L9" s="52">
        <f t="shared" si="7"/>
        <v>2.9517270755353642E-2</v>
      </c>
      <c r="N9" s="27">
        <f t="shared" si="0"/>
        <v>2.5378089811954911</v>
      </c>
      <c r="O9" s="152">
        <f t="shared" si="1"/>
        <v>2.7454317482327357</v>
      </c>
      <c r="P9" s="52">
        <f t="shared" si="8"/>
        <v>8.181181821629431E-2</v>
      </c>
    </row>
    <row r="10" spans="1:16" ht="20.100000000000001" customHeight="1" x14ac:dyDescent="0.25">
      <c r="A10" s="8" t="s">
        <v>155</v>
      </c>
      <c r="B10" s="19">
        <v>162731.72999999998</v>
      </c>
      <c r="C10" s="140">
        <v>191695.87999999989</v>
      </c>
      <c r="D10" s="247">
        <f t="shared" si="2"/>
        <v>0.10889424089355576</v>
      </c>
      <c r="E10" s="215">
        <f t="shared" si="3"/>
        <v>0.12542619569376376</v>
      </c>
      <c r="F10" s="52">
        <f t="shared" si="4"/>
        <v>0.17798710798441036</v>
      </c>
      <c r="H10" s="19">
        <v>20196.148000000008</v>
      </c>
      <c r="I10" s="140">
        <v>24070.823</v>
      </c>
      <c r="J10" s="247">
        <f t="shared" si="5"/>
        <v>6.0792089231200379E-2</v>
      </c>
      <c r="K10" s="215">
        <f t="shared" si="6"/>
        <v>6.951507104089058E-2</v>
      </c>
      <c r="L10" s="52">
        <f t="shared" si="7"/>
        <v>0.1918521789402608</v>
      </c>
      <c r="N10" s="27">
        <f t="shared" si="0"/>
        <v>1.2410700728124755</v>
      </c>
      <c r="O10" s="152">
        <f t="shared" si="1"/>
        <v>1.2556776389769053</v>
      </c>
      <c r="P10" s="52">
        <f t="shared" si="8"/>
        <v>1.1770138112610027E-2</v>
      </c>
    </row>
    <row r="11" spans="1:16" ht="20.100000000000001" customHeight="1" x14ac:dyDescent="0.25">
      <c r="A11" s="8" t="s">
        <v>154</v>
      </c>
      <c r="B11" s="19">
        <v>68696.489999999991</v>
      </c>
      <c r="C11" s="140">
        <v>62523.62999999999</v>
      </c>
      <c r="D11" s="247">
        <f t="shared" si="2"/>
        <v>4.5969228807447346E-2</v>
      </c>
      <c r="E11" s="215">
        <f t="shared" si="3"/>
        <v>4.0909074581386325E-2</v>
      </c>
      <c r="F11" s="52">
        <f t="shared" si="4"/>
        <v>-8.9856992693513188E-2</v>
      </c>
      <c r="H11" s="19">
        <v>24262.776000000002</v>
      </c>
      <c r="I11" s="140">
        <v>21993.215999999997</v>
      </c>
      <c r="J11" s="247">
        <f t="shared" si="5"/>
        <v>7.3032978545642793E-2</v>
      </c>
      <c r="K11" s="215">
        <f t="shared" si="6"/>
        <v>6.3515068539935313E-2</v>
      </c>
      <c r="L11" s="52">
        <f t="shared" si="7"/>
        <v>-9.3540821544905034E-2</v>
      </c>
      <c r="N11" s="27">
        <f t="shared" si="0"/>
        <v>3.5318800130836387</v>
      </c>
      <c r="O11" s="152">
        <f t="shared" si="1"/>
        <v>3.5175846316024839</v>
      </c>
      <c r="P11" s="52">
        <f t="shared" si="8"/>
        <v>-4.0475275004242632E-3</v>
      </c>
    </row>
    <row r="12" spans="1:16" ht="20.100000000000001" customHeight="1" x14ac:dyDescent="0.25">
      <c r="A12" s="8" t="s">
        <v>175</v>
      </c>
      <c r="B12" s="19">
        <v>102083.88</v>
      </c>
      <c r="C12" s="140">
        <v>96298.380000000048</v>
      </c>
      <c r="D12" s="247">
        <f t="shared" si="2"/>
        <v>6.8310873485268306E-2</v>
      </c>
      <c r="E12" s="215">
        <f t="shared" si="3"/>
        <v>6.3007819755293848E-2</v>
      </c>
      <c r="F12" s="52">
        <f t="shared" si="4"/>
        <v>-5.6673982219327443E-2</v>
      </c>
      <c r="H12" s="19">
        <v>19555.644000000008</v>
      </c>
      <c r="I12" s="140">
        <v>19166.802000000003</v>
      </c>
      <c r="J12" s="247">
        <f t="shared" si="5"/>
        <v>5.8864118792434493E-2</v>
      </c>
      <c r="K12" s="215">
        <f t="shared" si="6"/>
        <v>5.5352557021281903E-2</v>
      </c>
      <c r="L12" s="52">
        <f t="shared" si="7"/>
        <v>-1.9883875979742935E-2</v>
      </c>
      <c r="N12" s="27">
        <f t="shared" si="0"/>
        <v>1.9156446639763307</v>
      </c>
      <c r="O12" s="152">
        <f t="shared" si="1"/>
        <v>1.9903556009976486</v>
      </c>
      <c r="P12" s="52">
        <f t="shared" si="8"/>
        <v>3.9000415069796596E-2</v>
      </c>
    </row>
    <row r="13" spans="1:16" ht="20.100000000000001" customHeight="1" x14ac:dyDescent="0.25">
      <c r="A13" s="8" t="s">
        <v>178</v>
      </c>
      <c r="B13" s="19">
        <v>73860.540000000023</v>
      </c>
      <c r="C13" s="140">
        <v>85296.11</v>
      </c>
      <c r="D13" s="247">
        <f t="shared" si="2"/>
        <v>4.9424825971481491E-2</v>
      </c>
      <c r="E13" s="215">
        <f t="shared" si="3"/>
        <v>5.5809058519029238E-2</v>
      </c>
      <c r="F13" s="52">
        <f t="shared" si="4"/>
        <v>0.15482651494289068</v>
      </c>
      <c r="H13" s="19">
        <v>16353.165999999994</v>
      </c>
      <c r="I13" s="140">
        <v>18906.338</v>
      </c>
      <c r="J13" s="247">
        <f t="shared" si="5"/>
        <v>4.9224393022106565E-2</v>
      </c>
      <c r="K13" s="215">
        <f t="shared" si="6"/>
        <v>5.4600352850132677E-2</v>
      </c>
      <c r="L13" s="52">
        <f t="shared" si="7"/>
        <v>0.15612707655508462</v>
      </c>
      <c r="N13" s="27">
        <f t="shared" si="0"/>
        <v>2.2140599026218859</v>
      </c>
      <c r="O13" s="152">
        <f t="shared" si="1"/>
        <v>2.2165533691981967</v>
      </c>
      <c r="P13" s="52">
        <f t="shared" si="8"/>
        <v>1.1261965285392765E-3</v>
      </c>
    </row>
    <row r="14" spans="1:16" ht="20.100000000000001" customHeight="1" x14ac:dyDescent="0.25">
      <c r="A14" s="8" t="s">
        <v>174</v>
      </c>
      <c r="B14" s="19">
        <v>123900.73</v>
      </c>
      <c r="C14" s="140">
        <v>100881.98999999998</v>
      </c>
      <c r="D14" s="247">
        <f t="shared" si="2"/>
        <v>8.2909927520019674E-2</v>
      </c>
      <c r="E14" s="215">
        <f t="shared" si="3"/>
        <v>6.6006865769448586E-2</v>
      </c>
      <c r="F14" s="52">
        <f t="shared" si="4"/>
        <v>-0.18578373186340405</v>
      </c>
      <c r="H14" s="19">
        <v>20385.879000000001</v>
      </c>
      <c r="I14" s="140">
        <v>18415.820000000011</v>
      </c>
      <c r="J14" s="247">
        <f t="shared" si="5"/>
        <v>6.1363195359058244E-2</v>
      </c>
      <c r="K14" s="215">
        <f t="shared" si="6"/>
        <v>5.3183766736029522E-2</v>
      </c>
      <c r="L14" s="52">
        <f t="shared" si="7"/>
        <v>-9.6638413285980468E-2</v>
      </c>
      <c r="N14" s="27">
        <f t="shared" si="0"/>
        <v>1.645339700581264</v>
      </c>
      <c r="O14" s="152">
        <f t="shared" si="1"/>
        <v>1.8254814362801541</v>
      </c>
      <c r="P14" s="52">
        <f t="shared" si="8"/>
        <v>0.10948604451424215</v>
      </c>
    </row>
    <row r="15" spans="1:16" ht="20.100000000000001" customHeight="1" x14ac:dyDescent="0.25">
      <c r="A15" s="8" t="s">
        <v>156</v>
      </c>
      <c r="B15" s="19">
        <v>51312.320000000007</v>
      </c>
      <c r="C15" s="140">
        <v>52033.25999999998</v>
      </c>
      <c r="D15" s="247">
        <f t="shared" si="2"/>
        <v>3.4336365347355555E-2</v>
      </c>
      <c r="E15" s="215">
        <f t="shared" si="3"/>
        <v>3.404524839732858E-2</v>
      </c>
      <c r="F15" s="52">
        <f t="shared" si="4"/>
        <v>1.4050037106097972E-2</v>
      </c>
      <c r="H15" s="19">
        <v>16598.965</v>
      </c>
      <c r="I15" s="140">
        <v>17003.967000000001</v>
      </c>
      <c r="J15" s="247">
        <f t="shared" si="5"/>
        <v>4.9964268504349027E-2</v>
      </c>
      <c r="K15" s="215">
        <f t="shared" si="6"/>
        <v>4.9106421246251496E-2</v>
      </c>
      <c r="L15" s="52">
        <f t="shared" si="7"/>
        <v>2.4399232120797917E-2</v>
      </c>
      <c r="N15" s="27">
        <f t="shared" si="0"/>
        <v>3.2348888142262906</v>
      </c>
      <c r="O15" s="152">
        <f t="shared" si="1"/>
        <v>3.2679034525224844</v>
      </c>
      <c r="P15" s="52">
        <f t="shared" si="8"/>
        <v>1.0205803102413615E-2</v>
      </c>
    </row>
    <row r="16" spans="1:16" ht="20.100000000000001" customHeight="1" x14ac:dyDescent="0.25">
      <c r="A16" s="8" t="s">
        <v>179</v>
      </c>
      <c r="B16" s="19">
        <v>61070.51</v>
      </c>
      <c r="C16" s="140">
        <v>58192.259999999995</v>
      </c>
      <c r="D16" s="247">
        <f t="shared" si="2"/>
        <v>4.0866196330809651E-2</v>
      </c>
      <c r="E16" s="215">
        <f t="shared" si="3"/>
        <v>3.8075068648436183E-2</v>
      </c>
      <c r="F16" s="52">
        <f t="shared" si="4"/>
        <v>-4.7129948644607803E-2</v>
      </c>
      <c r="H16" s="19">
        <v>14231.156000000001</v>
      </c>
      <c r="I16" s="140">
        <v>13632.449000000004</v>
      </c>
      <c r="J16" s="247">
        <f t="shared" si="5"/>
        <v>4.2836966010307134E-2</v>
      </c>
      <c r="K16" s="215">
        <f t="shared" si="6"/>
        <v>3.9369682569487467E-2</v>
      </c>
      <c r="L16" s="52">
        <f t="shared" si="7"/>
        <v>-4.2070159303994464E-2</v>
      </c>
      <c r="N16" s="27">
        <f t="shared" si="0"/>
        <v>2.3302828157158015</v>
      </c>
      <c r="O16" s="152">
        <f t="shared" si="1"/>
        <v>2.3426567381985173</v>
      </c>
      <c r="P16" s="52">
        <f t="shared" si="8"/>
        <v>5.3100518097048211E-3</v>
      </c>
    </row>
    <row r="17" spans="1:16" ht="20.100000000000001" customHeight="1" x14ac:dyDescent="0.25">
      <c r="A17" s="8" t="s">
        <v>176</v>
      </c>
      <c r="B17" s="19">
        <v>27081.470000000008</v>
      </c>
      <c r="C17" s="140">
        <v>62845.049999999988</v>
      </c>
      <c r="D17" s="247">
        <f t="shared" si="2"/>
        <v>1.8121949038037048E-2</v>
      </c>
      <c r="E17" s="215">
        <f t="shared" si="3"/>
        <v>4.1119378985528386E-2</v>
      </c>
      <c r="F17" s="52">
        <f t="shared" si="4"/>
        <v>1.3205922721329371</v>
      </c>
      <c r="H17" s="19">
        <v>6337.0280000000002</v>
      </c>
      <c r="I17" s="140">
        <v>9565.005000000001</v>
      </c>
      <c r="J17" s="247">
        <f t="shared" si="5"/>
        <v>1.9074982597503995E-2</v>
      </c>
      <c r="K17" s="215">
        <f t="shared" si="6"/>
        <v>2.7623151982857991E-2</v>
      </c>
      <c r="L17" s="52">
        <f t="shared" si="7"/>
        <v>0.50938342074549781</v>
      </c>
      <c r="N17" s="27">
        <f t="shared" si="0"/>
        <v>2.339986714162857</v>
      </c>
      <c r="O17" s="152">
        <f t="shared" si="1"/>
        <v>1.5219981525991311</v>
      </c>
      <c r="P17" s="52">
        <f t="shared" si="8"/>
        <v>-0.34956974610702685</v>
      </c>
    </row>
    <row r="18" spans="1:16" ht="20.100000000000001" customHeight="1" x14ac:dyDescent="0.25">
      <c r="A18" s="8" t="s">
        <v>180</v>
      </c>
      <c r="B18" s="19">
        <v>57826.719999999987</v>
      </c>
      <c r="C18" s="140">
        <v>54421.720000000008</v>
      </c>
      <c r="D18" s="247">
        <f t="shared" si="2"/>
        <v>3.8695568330553591E-2</v>
      </c>
      <c r="E18" s="215">
        <f t="shared" si="3"/>
        <v>3.5608012559848558E-2</v>
      </c>
      <c r="F18" s="52">
        <f t="shared" si="4"/>
        <v>-5.8882814034757272E-2</v>
      </c>
      <c r="H18" s="19">
        <v>8496.3150000000023</v>
      </c>
      <c r="I18" s="140">
        <v>8228.8689999999988</v>
      </c>
      <c r="J18" s="247">
        <f t="shared" si="5"/>
        <v>2.5574616487083882E-2</v>
      </c>
      <c r="K18" s="215">
        <f t="shared" si="6"/>
        <v>2.3764472578323648E-2</v>
      </c>
      <c r="L18" s="52">
        <f t="shared" si="7"/>
        <v>-3.1477881881733845E-2</v>
      </c>
      <c r="N18" s="27">
        <f t="shared" si="0"/>
        <v>1.4692714717348665</v>
      </c>
      <c r="O18" s="152">
        <f t="shared" si="1"/>
        <v>1.5120560320401482</v>
      </c>
      <c r="P18" s="52">
        <f t="shared" si="8"/>
        <v>2.9119574652030154E-2</v>
      </c>
    </row>
    <row r="19" spans="1:16" ht="20.100000000000001" customHeight="1" x14ac:dyDescent="0.25">
      <c r="A19" s="8" t="s">
        <v>177</v>
      </c>
      <c r="B19" s="19">
        <v>36121.649999999994</v>
      </c>
      <c r="C19" s="140">
        <v>23811.200000000004</v>
      </c>
      <c r="D19" s="247">
        <f t="shared" si="2"/>
        <v>2.4171313465251726E-2</v>
      </c>
      <c r="E19" s="215">
        <f t="shared" si="3"/>
        <v>1.5579616165477057E-2</v>
      </c>
      <c r="F19" s="52">
        <f t="shared" si="4"/>
        <v>-0.34080530651285285</v>
      </c>
      <c r="H19" s="19">
        <v>9776.0600000000031</v>
      </c>
      <c r="I19" s="140">
        <v>6562.9599999999991</v>
      </c>
      <c r="J19" s="247">
        <f t="shared" si="5"/>
        <v>2.942675562931945E-2</v>
      </c>
      <c r="K19" s="215">
        <f t="shared" si="6"/>
        <v>1.8953428831183845E-2</v>
      </c>
      <c r="L19" s="52">
        <f t="shared" si="7"/>
        <v>-0.3286702413855892</v>
      </c>
      <c r="N19" s="27">
        <f t="shared" si="0"/>
        <v>2.7064267551454613</v>
      </c>
      <c r="O19" s="152">
        <f t="shared" si="1"/>
        <v>2.7562491600591308</v>
      </c>
      <c r="P19" s="52">
        <f t="shared" si="8"/>
        <v>1.8408924172415568E-2</v>
      </c>
    </row>
    <row r="20" spans="1:16" ht="20.100000000000001" customHeight="1" x14ac:dyDescent="0.25">
      <c r="A20" s="8" t="s">
        <v>158</v>
      </c>
      <c r="B20" s="19">
        <v>13983.730000000001</v>
      </c>
      <c r="C20" s="140">
        <v>31913.340000000007</v>
      </c>
      <c r="D20" s="247">
        <f t="shared" si="2"/>
        <v>9.3574108946696682E-3</v>
      </c>
      <c r="E20" s="215">
        <f t="shared" si="3"/>
        <v>2.0880828675512601E-2</v>
      </c>
      <c r="F20" s="52">
        <f t="shared" si="4"/>
        <v>1.2821765008334691</v>
      </c>
      <c r="H20" s="19">
        <v>2647.9870000000001</v>
      </c>
      <c r="I20" s="140">
        <v>6507.9470000000001</v>
      </c>
      <c r="J20" s="247">
        <f t="shared" si="5"/>
        <v>7.9706616324587507E-3</v>
      </c>
      <c r="K20" s="215">
        <f t="shared" si="6"/>
        <v>1.8794554637178412E-2</v>
      </c>
      <c r="L20" s="52">
        <f t="shared" si="7"/>
        <v>1.4576959781146961</v>
      </c>
      <c r="N20" s="27">
        <f t="shared" si="0"/>
        <v>1.8936199426047271</v>
      </c>
      <c r="O20" s="152">
        <f t="shared" si="1"/>
        <v>2.039255997648632</v>
      </c>
      <c r="P20" s="52">
        <f t="shared" si="8"/>
        <v>7.6908809295480066E-2</v>
      </c>
    </row>
    <row r="21" spans="1:16" ht="20.100000000000001" customHeight="1" x14ac:dyDescent="0.25">
      <c r="A21" s="8" t="s">
        <v>157</v>
      </c>
      <c r="B21" s="19">
        <v>24842.089999999997</v>
      </c>
      <c r="C21" s="140">
        <v>23229.539999999983</v>
      </c>
      <c r="D21" s="247">
        <f t="shared" si="2"/>
        <v>1.6623436208534084E-2</v>
      </c>
      <c r="E21" s="215">
        <f t="shared" si="3"/>
        <v>1.5199037297599263E-2</v>
      </c>
      <c r="F21" s="52">
        <f t="shared" si="4"/>
        <v>-6.4912010221362781E-2</v>
      </c>
      <c r="H21" s="19">
        <v>6370.1109999999971</v>
      </c>
      <c r="I21" s="140">
        <v>6383.887999999999</v>
      </c>
      <c r="J21" s="247">
        <f t="shared" si="5"/>
        <v>1.917456518563098E-2</v>
      </c>
      <c r="K21" s="215">
        <f t="shared" si="6"/>
        <v>1.843627979970144E-2</v>
      </c>
      <c r="L21" s="52">
        <f t="shared" si="7"/>
        <v>2.1627566615404141E-3</v>
      </c>
      <c r="N21" s="27">
        <f t="shared" si="0"/>
        <v>2.5642411729447878</v>
      </c>
      <c r="O21" s="152">
        <f t="shared" si="1"/>
        <v>2.7481766750439327</v>
      </c>
      <c r="P21" s="52">
        <f t="shared" si="8"/>
        <v>7.1730968225548142E-2</v>
      </c>
    </row>
    <row r="22" spans="1:16" ht="20.100000000000001" customHeight="1" x14ac:dyDescent="0.25">
      <c r="A22" s="8" t="s">
        <v>183</v>
      </c>
      <c r="B22" s="19">
        <v>26750.510000000002</v>
      </c>
      <c r="C22" s="140">
        <v>27237.109999999986</v>
      </c>
      <c r="D22" s="247">
        <f t="shared" si="2"/>
        <v>1.7900482468695397E-2</v>
      </c>
      <c r="E22" s="215">
        <f t="shared" si="3"/>
        <v>1.7821181597604343E-2</v>
      </c>
      <c r="F22" s="52">
        <f t="shared" si="4"/>
        <v>1.8190307399746173E-2</v>
      </c>
      <c r="H22" s="19">
        <v>5887.5829999999996</v>
      </c>
      <c r="I22" s="140">
        <v>6192.2660000000014</v>
      </c>
      <c r="J22" s="247">
        <f t="shared" si="5"/>
        <v>1.7722115677311249E-2</v>
      </c>
      <c r="K22" s="215">
        <f t="shared" si="6"/>
        <v>1.7882887132446259E-2</v>
      </c>
      <c r="L22" s="52">
        <f t="shared" si="7"/>
        <v>5.1750098469949692E-2</v>
      </c>
      <c r="N22" s="27">
        <f t="shared" si="0"/>
        <v>2.2009236459417032</v>
      </c>
      <c r="O22" s="152">
        <f t="shared" si="1"/>
        <v>2.2734666049371626</v>
      </c>
      <c r="P22" s="52">
        <f t="shared" si="8"/>
        <v>3.296023427674185E-2</v>
      </c>
    </row>
    <row r="23" spans="1:16" ht="20.100000000000001" customHeight="1" x14ac:dyDescent="0.25">
      <c r="A23" s="8" t="s">
        <v>182</v>
      </c>
      <c r="B23" s="19">
        <v>25396.110000000004</v>
      </c>
      <c r="C23" s="140">
        <v>22766.180000000004</v>
      </c>
      <c r="D23" s="247">
        <f t="shared" si="2"/>
        <v>1.6994166534696344E-2</v>
      </c>
      <c r="E23" s="215">
        <f t="shared" si="3"/>
        <v>1.4895861861399698E-2</v>
      </c>
      <c r="F23" s="52">
        <f t="shared" si="4"/>
        <v>-0.10355641080464685</v>
      </c>
      <c r="H23" s="19">
        <v>5825.7139999999999</v>
      </c>
      <c r="I23" s="140">
        <v>5388.704999999999</v>
      </c>
      <c r="J23" s="247">
        <f t="shared" si="5"/>
        <v>1.7535884829297802E-2</v>
      </c>
      <c r="K23" s="215">
        <f t="shared" si="6"/>
        <v>1.556225189697096E-2</v>
      </c>
      <c r="L23" s="52">
        <f t="shared" si="7"/>
        <v>-7.5013809466101658E-2</v>
      </c>
      <c r="N23" s="27">
        <f t="shared" si="0"/>
        <v>2.2939395049084284</v>
      </c>
      <c r="O23" s="152">
        <f t="shared" si="1"/>
        <v>2.3669781228119948</v>
      </c>
      <c r="P23" s="52">
        <f t="shared" si="8"/>
        <v>3.1839818681915107E-2</v>
      </c>
    </row>
    <row r="24" spans="1:16" ht="20.100000000000001" customHeight="1" x14ac:dyDescent="0.25">
      <c r="A24" s="8" t="s">
        <v>181</v>
      </c>
      <c r="B24" s="19">
        <v>14674.689999999999</v>
      </c>
      <c r="C24" s="140">
        <v>18452.430000000004</v>
      </c>
      <c r="D24" s="247">
        <f t="shared" si="2"/>
        <v>9.819776560467057E-3</v>
      </c>
      <c r="E24" s="215">
        <f t="shared" si="3"/>
        <v>1.207338465597424E-2</v>
      </c>
      <c r="F24" s="52">
        <f t="shared" si="4"/>
        <v>0.25743235461873509</v>
      </c>
      <c r="H24" s="19">
        <v>3626.565000000001</v>
      </c>
      <c r="I24" s="140">
        <v>4472.1149999999989</v>
      </c>
      <c r="J24" s="247">
        <f t="shared" si="5"/>
        <v>1.0916262996426257E-2</v>
      </c>
      <c r="K24" s="215">
        <f t="shared" si="6"/>
        <v>1.2915195792351276E-2</v>
      </c>
      <c r="L24" s="52">
        <f t="shared" si="7"/>
        <v>0.23315451398223874</v>
      </c>
      <c r="N24" s="27">
        <f t="shared" si="0"/>
        <v>2.4713060378106806</v>
      </c>
      <c r="O24" s="152">
        <f t="shared" si="1"/>
        <v>2.4235913643894045</v>
      </c>
      <c r="P24" s="52">
        <f t="shared" si="8"/>
        <v>-1.9307472523130455E-2</v>
      </c>
    </row>
    <row r="25" spans="1:16" ht="20.100000000000001" customHeight="1" x14ac:dyDescent="0.25">
      <c r="A25" s="8" t="s">
        <v>162</v>
      </c>
      <c r="B25" s="19">
        <v>56111.5</v>
      </c>
      <c r="C25" s="140">
        <v>57581.249999999985</v>
      </c>
      <c r="D25" s="247">
        <f t="shared" si="2"/>
        <v>3.7547804585490209E-2</v>
      </c>
      <c r="E25" s="215">
        <f t="shared" si="3"/>
        <v>3.7675286139647539E-2</v>
      </c>
      <c r="F25" s="52">
        <f t="shared" si="4"/>
        <v>2.6193382818138624E-2</v>
      </c>
      <c r="H25" s="19">
        <v>3903.8830000000012</v>
      </c>
      <c r="I25" s="140">
        <v>4396.0820000000012</v>
      </c>
      <c r="J25" s="247">
        <f t="shared" si="5"/>
        <v>1.1751013296405146E-2</v>
      </c>
      <c r="K25" s="215">
        <f t="shared" si="6"/>
        <v>1.2695617118350313E-2</v>
      </c>
      <c r="L25" s="52">
        <f t="shared" si="7"/>
        <v>0.12607934202946142</v>
      </c>
      <c r="N25" s="27">
        <f t="shared" si="0"/>
        <v>0.69573670281493127</v>
      </c>
      <c r="O25" s="152">
        <f t="shared" si="1"/>
        <v>0.7634572017800938</v>
      </c>
      <c r="P25" s="52">
        <f t="shared" si="8"/>
        <v>9.7336389888829034E-2</v>
      </c>
    </row>
    <row r="26" spans="1:16" ht="20.100000000000001" customHeight="1" x14ac:dyDescent="0.25">
      <c r="A26" s="8" t="s">
        <v>161</v>
      </c>
      <c r="B26" s="19">
        <v>15432.129999999997</v>
      </c>
      <c r="C26" s="140">
        <v>11026.57</v>
      </c>
      <c r="D26" s="247">
        <f t="shared" si="2"/>
        <v>1.0326628259409941E-2</v>
      </c>
      <c r="E26" s="215">
        <f t="shared" si="3"/>
        <v>7.2146606732027083E-3</v>
      </c>
      <c r="F26" s="52">
        <f t="shared" si="4"/>
        <v>-0.28547971018906648</v>
      </c>
      <c r="H26" s="19">
        <v>4041.2920000000008</v>
      </c>
      <c r="I26" s="140">
        <v>3901.7780000000012</v>
      </c>
      <c r="J26" s="247">
        <f t="shared" si="5"/>
        <v>1.2164625842182192E-2</v>
      </c>
      <c r="K26" s="215">
        <f t="shared" si="6"/>
        <v>1.1268097266794079E-2</v>
      </c>
      <c r="L26" s="52">
        <f t="shared" si="7"/>
        <v>-3.4522128071913544E-2</v>
      </c>
      <c r="N26" s="27">
        <f t="shared" si="0"/>
        <v>2.6187519156461239</v>
      </c>
      <c r="O26" s="152">
        <f t="shared" si="1"/>
        <v>3.5385237657766662</v>
      </c>
      <c r="P26" s="52">
        <f t="shared" si="8"/>
        <v>0.35122527057077391</v>
      </c>
    </row>
    <row r="27" spans="1:16" ht="20.100000000000001" customHeight="1" x14ac:dyDescent="0.25">
      <c r="A27" s="8" t="s">
        <v>160</v>
      </c>
      <c r="B27" s="19">
        <v>8804.0400000000009</v>
      </c>
      <c r="C27" s="140">
        <v>9126.9699999999993</v>
      </c>
      <c r="D27" s="247">
        <f t="shared" si="2"/>
        <v>5.8913480032228554E-3</v>
      </c>
      <c r="E27" s="215">
        <f t="shared" si="3"/>
        <v>5.9717565412001116E-3</v>
      </c>
      <c r="F27" s="52">
        <f t="shared" si="4"/>
        <v>3.6679751568597874E-2</v>
      </c>
      <c r="H27" s="19">
        <v>3231.721</v>
      </c>
      <c r="I27" s="140">
        <v>3498.2169999999992</v>
      </c>
      <c r="J27" s="247">
        <f t="shared" si="5"/>
        <v>9.7277496383143969E-3</v>
      </c>
      <c r="K27" s="215">
        <f t="shared" si="6"/>
        <v>1.0102637673479261E-2</v>
      </c>
      <c r="L27" s="52">
        <f t="shared" si="7"/>
        <v>8.2462564064162469E-2</v>
      </c>
      <c r="N27" s="27">
        <f t="shared" si="0"/>
        <v>3.6707250307813228</v>
      </c>
      <c r="O27" s="152">
        <f t="shared" si="1"/>
        <v>3.832834993431554</v>
      </c>
      <c r="P27" s="52">
        <f t="shared" si="8"/>
        <v>4.416292729388277E-2</v>
      </c>
    </row>
    <row r="28" spans="1:16" ht="20.100000000000001" customHeight="1" x14ac:dyDescent="0.25">
      <c r="A28" s="8" t="s">
        <v>185</v>
      </c>
      <c r="B28" s="19">
        <v>6991.3700000000026</v>
      </c>
      <c r="C28" s="140">
        <v>10373.730000000005</v>
      </c>
      <c r="D28" s="247">
        <f t="shared" si="2"/>
        <v>4.6783742110772086E-3</v>
      </c>
      <c r="E28" s="215">
        <f t="shared" si="3"/>
        <v>6.7875088867547359E-3</v>
      </c>
      <c r="F28" s="52">
        <f t="shared" si="4"/>
        <v>0.4837907305721198</v>
      </c>
      <c r="H28" s="19">
        <v>2038.768</v>
      </c>
      <c r="I28" s="140">
        <v>3016.5309999999999</v>
      </c>
      <c r="J28" s="247">
        <f t="shared" si="5"/>
        <v>6.136861651920747E-3</v>
      </c>
      <c r="K28" s="215">
        <f t="shared" si="6"/>
        <v>8.7115578375549819E-3</v>
      </c>
      <c r="L28" s="52">
        <f t="shared" si="7"/>
        <v>0.47958522009370358</v>
      </c>
      <c r="N28" s="27">
        <f t="shared" si="0"/>
        <v>2.916120874735566</v>
      </c>
      <c r="O28" s="152">
        <f t="shared" si="1"/>
        <v>2.9078557086024008</v>
      </c>
      <c r="P28" s="52">
        <f t="shared" si="8"/>
        <v>-2.8343016247276364E-3</v>
      </c>
    </row>
    <row r="29" spans="1:16" ht="20.100000000000001" customHeight="1" x14ac:dyDescent="0.25">
      <c r="A29" s="8" t="s">
        <v>159</v>
      </c>
      <c r="B29" s="19">
        <v>1240.1100000000006</v>
      </c>
      <c r="C29" s="140">
        <v>1431.49</v>
      </c>
      <c r="D29" s="247">
        <f t="shared" si="2"/>
        <v>8.2983716251592426E-4</v>
      </c>
      <c r="E29" s="215">
        <f t="shared" si="3"/>
        <v>9.3662078117519277E-4</v>
      </c>
      <c r="F29" s="52">
        <f>(C29-B29)/B29</f>
        <v>0.15432501955471639</v>
      </c>
      <c r="H29" s="19">
        <v>2185.9920000000002</v>
      </c>
      <c r="I29" s="140">
        <v>2730.5709999999995</v>
      </c>
      <c r="J29" s="247">
        <f t="shared" si="5"/>
        <v>6.5800181659735378E-3</v>
      </c>
      <c r="K29" s="215">
        <f t="shared" si="6"/>
        <v>7.8857227709744539E-3</v>
      </c>
      <c r="L29" s="52">
        <f>(I29-H29)/H29</f>
        <v>0.24912213768394359</v>
      </c>
      <c r="N29" s="27">
        <f t="shared" si="0"/>
        <v>17.627404020611067</v>
      </c>
      <c r="O29" s="152">
        <f t="shared" si="1"/>
        <v>19.075026720410197</v>
      </c>
      <c r="P29" s="52">
        <f>(O29-N29)/N29</f>
        <v>8.2123419767679826E-2</v>
      </c>
    </row>
    <row r="30" spans="1:16" ht="20.100000000000001" customHeight="1" x14ac:dyDescent="0.25">
      <c r="A30" s="8" t="s">
        <v>186</v>
      </c>
      <c r="B30" s="19">
        <v>9626.590000000002</v>
      </c>
      <c r="C30" s="140">
        <v>12136.139999999996</v>
      </c>
      <c r="D30" s="247">
        <f t="shared" si="2"/>
        <v>6.4417689804163901E-3</v>
      </c>
      <c r="E30" s="215">
        <f t="shared" si="3"/>
        <v>7.9406499013276368E-3</v>
      </c>
      <c r="F30" s="52">
        <f t="shared" si="4"/>
        <v>0.26068940299732235</v>
      </c>
      <c r="H30" s="19">
        <v>2157.4390000000003</v>
      </c>
      <c r="I30" s="140">
        <v>2652.7269999999999</v>
      </c>
      <c r="J30" s="247">
        <f t="shared" si="5"/>
        <v>6.4940712555122725E-3</v>
      </c>
      <c r="K30" s="215">
        <f t="shared" si="6"/>
        <v>7.6609140392536034E-3</v>
      </c>
      <c r="L30" s="52">
        <f t="shared" si="7"/>
        <v>0.22957219184412606</v>
      </c>
      <c r="N30" s="27">
        <f t="shared" si="0"/>
        <v>2.2411248427532491</v>
      </c>
      <c r="O30" s="152">
        <f t="shared" si="1"/>
        <v>2.1858078433505224</v>
      </c>
      <c r="P30" s="52">
        <f t="shared" si="8"/>
        <v>-2.468269430933134E-2</v>
      </c>
    </row>
    <row r="31" spans="1:16" ht="20.100000000000001" customHeight="1" x14ac:dyDescent="0.25">
      <c r="A31" s="8" t="s">
        <v>184</v>
      </c>
      <c r="B31" s="19">
        <v>11902.449999999995</v>
      </c>
      <c r="C31" s="140">
        <v>7278.7500000000009</v>
      </c>
      <c r="D31" s="247">
        <f t="shared" si="2"/>
        <v>7.9646929183601889E-3</v>
      </c>
      <c r="E31" s="215">
        <f t="shared" si="3"/>
        <v>4.762470231003315E-3</v>
      </c>
      <c r="F31" s="52">
        <f t="shared" si="4"/>
        <v>-0.38846624014383563</v>
      </c>
      <c r="H31" s="19">
        <v>3376.3269999999998</v>
      </c>
      <c r="I31" s="140">
        <v>2412.2650000000012</v>
      </c>
      <c r="J31" s="247">
        <f t="shared" si="5"/>
        <v>1.0163025754104743E-2</v>
      </c>
      <c r="K31" s="215">
        <f t="shared" si="6"/>
        <v>6.9664744260906249E-3</v>
      </c>
      <c r="L31" s="52">
        <f t="shared" si="7"/>
        <v>-0.28553573158050111</v>
      </c>
      <c r="N31" s="27">
        <f t="shared" si="0"/>
        <v>2.8366655604518409</v>
      </c>
      <c r="O31" s="152">
        <f t="shared" si="1"/>
        <v>3.3141198694830853</v>
      </c>
      <c r="P31" s="52">
        <f t="shared" si="8"/>
        <v>0.16831533321650813</v>
      </c>
    </row>
    <row r="32" spans="1:16" ht="20.100000000000001" customHeight="1" thickBot="1" x14ac:dyDescent="0.3">
      <c r="A32" s="8" t="s">
        <v>17</v>
      </c>
      <c r="B32" s="19">
        <f>B33-SUM(B7:B31)</f>
        <v>160845.94999999995</v>
      </c>
      <c r="C32" s="140">
        <f>C33-SUM(C7:C31)</f>
        <v>152556.85999999987</v>
      </c>
      <c r="D32" s="247">
        <f t="shared" si="2"/>
        <v>0.10763234450990487</v>
      </c>
      <c r="E32" s="215">
        <f t="shared" si="3"/>
        <v>9.981762037236333E-2</v>
      </c>
      <c r="F32" s="52">
        <f t="shared" si="4"/>
        <v>-5.1534340777620362E-2</v>
      </c>
      <c r="H32" s="19">
        <f>H33-SUM(H7:H31)</f>
        <v>32681.872000000149</v>
      </c>
      <c r="I32" s="142">
        <f>I33-SUM(I7:I31)</f>
        <v>31351.737999999837</v>
      </c>
      <c r="J32" s="247">
        <f t="shared" si="5"/>
        <v>9.837515940498541E-2</v>
      </c>
      <c r="K32" s="215">
        <f t="shared" si="6"/>
        <v>9.0541910192492275E-2</v>
      </c>
      <c r="L32" s="52">
        <f t="shared" si="7"/>
        <v>-4.0699443410105306E-2</v>
      </c>
      <c r="N32" s="27">
        <f t="shared" si="0"/>
        <v>2.0318741006534609</v>
      </c>
      <c r="O32" s="152">
        <f t="shared" si="1"/>
        <v>2.055085428475643</v>
      </c>
      <c r="P32" s="52">
        <f t="shared" si="8"/>
        <v>1.1423605337908132E-2</v>
      </c>
    </row>
    <row r="33" spans="1:16" ht="26.25" customHeight="1" thickBot="1" x14ac:dyDescent="0.3">
      <c r="A33" s="12" t="s">
        <v>18</v>
      </c>
      <c r="B33" s="17">
        <v>1494401.62</v>
      </c>
      <c r="C33" s="145">
        <v>1528356.0099999993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2.2721060754738204E-2</v>
      </c>
      <c r="G33" s="1"/>
      <c r="H33" s="17">
        <v>332216.71200000017</v>
      </c>
      <c r="I33" s="145">
        <v>346267.6889999999</v>
      </c>
      <c r="J33" s="243">
        <f>SUM(J7:J32)</f>
        <v>0.99999999999999989</v>
      </c>
      <c r="K33" s="244">
        <f>SUM(K7:K32)</f>
        <v>0.99999999999999989</v>
      </c>
      <c r="L33" s="57">
        <f t="shared" si="7"/>
        <v>4.2294612198797862E-2</v>
      </c>
      <c r="N33" s="29">
        <f t="shared" si="0"/>
        <v>2.2230751596749485</v>
      </c>
      <c r="O33" s="146">
        <f t="shared" si="1"/>
        <v>2.2656219279695184</v>
      </c>
      <c r="P33" s="57">
        <f t="shared" si="8"/>
        <v>1.9138699881290112E-2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F37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175</v>
      </c>
      <c r="B39" s="39">
        <v>102083.88</v>
      </c>
      <c r="C39" s="147">
        <v>96298.380000000048</v>
      </c>
      <c r="D39" s="247">
        <f t="shared" ref="D39:D61" si="9">B39/$B$62</f>
        <v>0.17063983729120358</v>
      </c>
      <c r="E39" s="246">
        <f t="shared" ref="E39:E61" si="10">C39/$C$62</f>
        <v>0.16090335839697334</v>
      </c>
      <c r="F39" s="52">
        <f>(C39-B39)/B39</f>
        <v>-5.6673982219327443E-2</v>
      </c>
      <c r="H39" s="39">
        <v>19555.644000000008</v>
      </c>
      <c r="I39" s="147">
        <v>19166.802000000003</v>
      </c>
      <c r="J39" s="247">
        <f t="shared" ref="J39:J61" si="11">H39/$H$62</f>
        <v>0.15881734570696421</v>
      </c>
      <c r="K39" s="246">
        <f t="shared" ref="K39:K61" si="12">I39/$I$62</f>
        <v>0.15485548711933944</v>
      </c>
      <c r="L39" s="52">
        <f>(I39-H39)/H39</f>
        <v>-1.9883875979742935E-2</v>
      </c>
      <c r="N39" s="27">
        <f t="shared" ref="N39:N62" si="13">(H39/B39)*10</f>
        <v>1.9156446639763307</v>
      </c>
      <c r="O39" s="151">
        <f t="shared" ref="O39:O62" si="14">(I39/C39)*10</f>
        <v>1.9903556009976486</v>
      </c>
      <c r="P39" s="61">
        <f t="shared" si="8"/>
        <v>3.9000415069796596E-2</v>
      </c>
    </row>
    <row r="40" spans="1:16" ht="20.100000000000001" customHeight="1" x14ac:dyDescent="0.25">
      <c r="A40" s="38" t="s">
        <v>178</v>
      </c>
      <c r="B40" s="19">
        <v>73860.540000000023</v>
      </c>
      <c r="C40" s="140">
        <v>85296.11</v>
      </c>
      <c r="D40" s="247">
        <f t="shared" si="9"/>
        <v>0.12346269095414904</v>
      </c>
      <c r="E40" s="215">
        <f t="shared" si="10"/>
        <v>0.14251984879909355</v>
      </c>
      <c r="F40" s="52">
        <f t="shared" ref="F40:F62" si="15">(C40-B40)/B40</f>
        <v>0.15482651494289068</v>
      </c>
      <c r="H40" s="19">
        <v>16353.165999999994</v>
      </c>
      <c r="I40" s="140">
        <v>18906.338</v>
      </c>
      <c r="J40" s="247">
        <f t="shared" si="11"/>
        <v>0.13280904571720425</v>
      </c>
      <c r="K40" s="215">
        <f t="shared" si="12"/>
        <v>0.1527511047817407</v>
      </c>
      <c r="L40" s="52">
        <f t="shared" ref="L40:L62" si="16">(I40-H40)/H40</f>
        <v>0.15612707655508462</v>
      </c>
      <c r="N40" s="27">
        <f t="shared" si="13"/>
        <v>2.2140599026218859</v>
      </c>
      <c r="O40" s="152">
        <f t="shared" si="14"/>
        <v>2.2165533691981967</v>
      </c>
      <c r="P40" s="52">
        <f t="shared" si="8"/>
        <v>1.1261965285392765E-3</v>
      </c>
    </row>
    <row r="41" spans="1:16" ht="20.100000000000001" customHeight="1" x14ac:dyDescent="0.25">
      <c r="A41" s="38" t="s">
        <v>174</v>
      </c>
      <c r="B41" s="19">
        <v>123900.73</v>
      </c>
      <c r="C41" s="140">
        <v>100881.98999999998</v>
      </c>
      <c r="D41" s="247">
        <f t="shared" si="9"/>
        <v>0.20710811939614113</v>
      </c>
      <c r="E41" s="215">
        <f t="shared" si="10"/>
        <v>0.16856203596332428</v>
      </c>
      <c r="F41" s="52">
        <f t="shared" si="15"/>
        <v>-0.18578373186340405</v>
      </c>
      <c r="H41" s="19">
        <v>20385.879000000001</v>
      </c>
      <c r="I41" s="140">
        <v>18415.820000000011</v>
      </c>
      <c r="J41" s="247">
        <f t="shared" si="11"/>
        <v>0.16555993720704576</v>
      </c>
      <c r="K41" s="215">
        <f t="shared" si="12"/>
        <v>0.14878803343416783</v>
      </c>
      <c r="L41" s="52">
        <f t="shared" si="16"/>
        <v>-9.6638413285980468E-2</v>
      </c>
      <c r="N41" s="27">
        <f t="shared" si="13"/>
        <v>1.645339700581264</v>
      </c>
      <c r="O41" s="152">
        <f t="shared" si="14"/>
        <v>1.8254814362801541</v>
      </c>
      <c r="P41" s="52">
        <f t="shared" si="8"/>
        <v>0.10948604451424215</v>
      </c>
    </row>
    <row r="42" spans="1:16" ht="20.100000000000001" customHeight="1" x14ac:dyDescent="0.25">
      <c r="A42" s="38" t="s">
        <v>179</v>
      </c>
      <c r="B42" s="19">
        <v>61070.51</v>
      </c>
      <c r="C42" s="140">
        <v>58192.259999999995</v>
      </c>
      <c r="D42" s="247">
        <f t="shared" si="9"/>
        <v>0.10208332490585997</v>
      </c>
      <c r="E42" s="215">
        <f t="shared" si="10"/>
        <v>9.7232477500762207E-2</v>
      </c>
      <c r="F42" s="52">
        <f t="shared" si="15"/>
        <v>-4.7129948644607803E-2</v>
      </c>
      <c r="H42" s="19">
        <v>14231.156000000001</v>
      </c>
      <c r="I42" s="140">
        <v>13632.449000000004</v>
      </c>
      <c r="J42" s="247">
        <f t="shared" si="11"/>
        <v>0.11557555569439378</v>
      </c>
      <c r="K42" s="215">
        <f t="shared" si="12"/>
        <v>0.11014145868072055</v>
      </c>
      <c r="L42" s="52">
        <f t="shared" si="16"/>
        <v>-4.2070159303994464E-2</v>
      </c>
      <c r="N42" s="27">
        <f t="shared" si="13"/>
        <v>2.3302828157158015</v>
      </c>
      <c r="O42" s="152">
        <f t="shared" si="14"/>
        <v>2.3426567381985173</v>
      </c>
      <c r="P42" s="52">
        <f t="shared" si="8"/>
        <v>5.3100518097048211E-3</v>
      </c>
    </row>
    <row r="43" spans="1:16" ht="20.100000000000001" customHeight="1" x14ac:dyDescent="0.25">
      <c r="A43" s="38" t="s">
        <v>176</v>
      </c>
      <c r="B43" s="19">
        <v>27081.470000000008</v>
      </c>
      <c r="C43" s="140">
        <v>62845.049999999988</v>
      </c>
      <c r="D43" s="247">
        <f t="shared" si="9"/>
        <v>4.5268436450560189E-2</v>
      </c>
      <c r="E43" s="215">
        <f t="shared" si="10"/>
        <v>0.10500674677627704</v>
      </c>
      <c r="F43" s="52">
        <f t="shared" si="15"/>
        <v>1.3205922721329371</v>
      </c>
      <c r="H43" s="19">
        <v>6337.0280000000002</v>
      </c>
      <c r="I43" s="140">
        <v>9565.005000000001</v>
      </c>
      <c r="J43" s="247">
        <f t="shared" si="11"/>
        <v>5.1464935986291822E-2</v>
      </c>
      <c r="K43" s="215">
        <f t="shared" si="12"/>
        <v>7.7279115659144235E-2</v>
      </c>
      <c r="L43" s="52">
        <f t="shared" si="16"/>
        <v>0.50938342074549781</v>
      </c>
      <c r="N43" s="27">
        <f t="shared" si="13"/>
        <v>2.339986714162857</v>
      </c>
      <c r="O43" s="152">
        <f t="shared" si="14"/>
        <v>1.5219981525991311</v>
      </c>
      <c r="P43" s="52">
        <f t="shared" si="8"/>
        <v>-0.34956974610702685</v>
      </c>
    </row>
    <row r="44" spans="1:16" ht="20.100000000000001" customHeight="1" x14ac:dyDescent="0.25">
      <c r="A44" s="38" t="s">
        <v>180</v>
      </c>
      <c r="B44" s="19">
        <v>57826.719999999987</v>
      </c>
      <c r="C44" s="140">
        <v>54421.720000000008</v>
      </c>
      <c r="D44" s="247">
        <f t="shared" si="9"/>
        <v>9.6661119188298728E-2</v>
      </c>
      <c r="E44" s="215">
        <f t="shared" si="10"/>
        <v>9.0932345048169327E-2</v>
      </c>
      <c r="F44" s="52">
        <f t="shared" si="15"/>
        <v>-5.8882814034757272E-2</v>
      </c>
      <c r="H44" s="19">
        <v>8496.3150000000023</v>
      </c>
      <c r="I44" s="140">
        <v>8228.8689999999988</v>
      </c>
      <c r="J44" s="247">
        <f t="shared" si="11"/>
        <v>6.9001163888556441E-2</v>
      </c>
      <c r="K44" s="215">
        <f t="shared" si="12"/>
        <v>6.6483992344483503E-2</v>
      </c>
      <c r="L44" s="52">
        <f t="shared" si="16"/>
        <v>-3.1477881881733845E-2</v>
      </c>
      <c r="N44" s="27">
        <f t="shared" si="13"/>
        <v>1.4692714717348665</v>
      </c>
      <c r="O44" s="152">
        <f t="shared" si="14"/>
        <v>1.5120560320401482</v>
      </c>
      <c r="P44" s="52">
        <f t="shared" si="8"/>
        <v>2.9119574652030154E-2</v>
      </c>
    </row>
    <row r="45" spans="1:16" ht="20.100000000000001" customHeight="1" x14ac:dyDescent="0.25">
      <c r="A45" s="38" t="s">
        <v>177</v>
      </c>
      <c r="B45" s="19">
        <v>36121.649999999994</v>
      </c>
      <c r="C45" s="140">
        <v>23811.200000000004</v>
      </c>
      <c r="D45" s="247">
        <f t="shared" si="9"/>
        <v>6.0379684615140039E-2</v>
      </c>
      <c r="E45" s="215">
        <f t="shared" si="10"/>
        <v>3.9785737283036436E-2</v>
      </c>
      <c r="F45" s="52">
        <f t="shared" si="15"/>
        <v>-0.34080530651285285</v>
      </c>
      <c r="H45" s="19">
        <v>9776.0600000000031</v>
      </c>
      <c r="I45" s="140">
        <v>6562.9599999999991</v>
      </c>
      <c r="J45" s="247">
        <f t="shared" si="11"/>
        <v>7.939436311440444E-2</v>
      </c>
      <c r="K45" s="215">
        <f t="shared" si="12"/>
        <v>5.3024514352719855E-2</v>
      </c>
      <c r="L45" s="52">
        <f t="shared" si="16"/>
        <v>-0.3286702413855892</v>
      </c>
      <c r="N45" s="27">
        <f t="shared" si="13"/>
        <v>2.7064267551454613</v>
      </c>
      <c r="O45" s="152">
        <f t="shared" si="14"/>
        <v>2.7562491600591308</v>
      </c>
      <c r="P45" s="52">
        <f t="shared" si="8"/>
        <v>1.8408924172415568E-2</v>
      </c>
    </row>
    <row r="46" spans="1:16" ht="20.100000000000001" customHeight="1" x14ac:dyDescent="0.25">
      <c r="A46" s="38" t="s">
        <v>183</v>
      </c>
      <c r="B46" s="19">
        <v>26750.510000000002</v>
      </c>
      <c r="C46" s="140">
        <v>27237.109999999986</v>
      </c>
      <c r="D46" s="247">
        <f t="shared" si="9"/>
        <v>4.4715215309769907E-2</v>
      </c>
      <c r="E46" s="215">
        <f t="shared" si="10"/>
        <v>4.5510033211646782E-2</v>
      </c>
      <c r="F46" s="52">
        <f t="shared" si="15"/>
        <v>1.8190307399746173E-2</v>
      </c>
      <c r="H46" s="19">
        <v>5887.5829999999996</v>
      </c>
      <c r="I46" s="140">
        <v>6192.2660000000014</v>
      </c>
      <c r="J46" s="247">
        <f t="shared" si="11"/>
        <v>4.7814856145338147E-2</v>
      </c>
      <c r="K46" s="215">
        <f t="shared" si="12"/>
        <v>5.0029544198480456E-2</v>
      </c>
      <c r="L46" s="52">
        <f t="shared" si="16"/>
        <v>5.1750098469949692E-2</v>
      </c>
      <c r="N46" s="27">
        <f t="shared" si="13"/>
        <v>2.2009236459417032</v>
      </c>
      <c r="O46" s="152">
        <f t="shared" si="14"/>
        <v>2.2734666049371626</v>
      </c>
      <c r="P46" s="52">
        <f t="shared" si="8"/>
        <v>3.296023427674185E-2</v>
      </c>
    </row>
    <row r="47" spans="1:16" ht="20.100000000000001" customHeight="1" x14ac:dyDescent="0.25">
      <c r="A47" s="38" t="s">
        <v>182</v>
      </c>
      <c r="B47" s="19">
        <v>25396.110000000004</v>
      </c>
      <c r="C47" s="140">
        <v>22766.180000000004</v>
      </c>
      <c r="D47" s="247">
        <f t="shared" si="9"/>
        <v>4.2451247721280859E-2</v>
      </c>
      <c r="E47" s="215">
        <f t="shared" si="10"/>
        <v>3.8039630779562496E-2</v>
      </c>
      <c r="F47" s="52">
        <f t="shared" si="15"/>
        <v>-0.10355641080464685</v>
      </c>
      <c r="H47" s="19">
        <v>5825.7139999999999</v>
      </c>
      <c r="I47" s="140">
        <v>5388.704999999999</v>
      </c>
      <c r="J47" s="247">
        <f t="shared" si="11"/>
        <v>4.7312399137962473E-2</v>
      </c>
      <c r="K47" s="215">
        <f t="shared" si="12"/>
        <v>4.3537285861116513E-2</v>
      </c>
      <c r="L47" s="52">
        <f t="shared" si="16"/>
        <v>-7.5013809466101658E-2</v>
      </c>
      <c r="N47" s="27">
        <f t="shared" si="13"/>
        <v>2.2939395049084284</v>
      </c>
      <c r="O47" s="152">
        <f t="shared" si="14"/>
        <v>2.3669781228119948</v>
      </c>
      <c r="P47" s="52">
        <f t="shared" si="8"/>
        <v>3.1839818681915107E-2</v>
      </c>
    </row>
    <row r="48" spans="1:16" ht="20.100000000000001" customHeight="1" x14ac:dyDescent="0.25">
      <c r="A48" s="38" t="s">
        <v>181</v>
      </c>
      <c r="B48" s="19">
        <v>14674.689999999999</v>
      </c>
      <c r="C48" s="140">
        <v>18452.430000000004</v>
      </c>
      <c r="D48" s="247">
        <f t="shared" si="9"/>
        <v>2.4529697675077119E-2</v>
      </c>
      <c r="E48" s="215">
        <f t="shared" si="10"/>
        <v>3.0831857790183614E-2</v>
      </c>
      <c r="F48" s="52">
        <f t="shared" si="15"/>
        <v>0.25743235461873509</v>
      </c>
      <c r="H48" s="19">
        <v>3626.565000000001</v>
      </c>
      <c r="I48" s="140">
        <v>4472.1149999999989</v>
      </c>
      <c r="J48" s="247">
        <f t="shared" si="11"/>
        <v>2.9452439783306375E-2</v>
      </c>
      <c r="K48" s="215">
        <f t="shared" si="12"/>
        <v>3.6131825579390049E-2</v>
      </c>
      <c r="L48" s="52">
        <f t="shared" si="16"/>
        <v>0.23315451398223874</v>
      </c>
      <c r="N48" s="27">
        <f t="shared" si="13"/>
        <v>2.4713060378106806</v>
      </c>
      <c r="O48" s="152">
        <f t="shared" si="14"/>
        <v>2.4235913643894045</v>
      </c>
      <c r="P48" s="52">
        <f t="shared" si="8"/>
        <v>-1.9307472523130455E-2</v>
      </c>
    </row>
    <row r="49" spans="1:16" ht="20.100000000000001" customHeight="1" x14ac:dyDescent="0.25">
      <c r="A49" s="38" t="s">
        <v>185</v>
      </c>
      <c r="B49" s="19">
        <v>6991.3700000000026</v>
      </c>
      <c r="C49" s="140">
        <v>10373.730000000005</v>
      </c>
      <c r="D49" s="247">
        <f t="shared" si="9"/>
        <v>1.168652914880001E-2</v>
      </c>
      <c r="E49" s="215">
        <f t="shared" si="10"/>
        <v>1.7333292586058396E-2</v>
      </c>
      <c r="F49" s="52">
        <f t="shared" si="15"/>
        <v>0.4837907305721198</v>
      </c>
      <c r="H49" s="19">
        <v>2038.768</v>
      </c>
      <c r="I49" s="140">
        <v>3016.5309999999999</v>
      </c>
      <c r="J49" s="247">
        <f t="shared" si="11"/>
        <v>1.6557456367701104E-2</v>
      </c>
      <c r="K49" s="215">
        <f t="shared" si="12"/>
        <v>2.4371638910632456E-2</v>
      </c>
      <c r="L49" s="52">
        <f t="shared" si="16"/>
        <v>0.47958522009370358</v>
      </c>
      <c r="N49" s="27">
        <f t="shared" si="13"/>
        <v>2.916120874735566</v>
      </c>
      <c r="O49" s="152">
        <f t="shared" si="14"/>
        <v>2.9078557086024008</v>
      </c>
      <c r="P49" s="52">
        <f t="shared" si="8"/>
        <v>-2.8343016247276364E-3</v>
      </c>
    </row>
    <row r="50" spans="1:16" ht="20.100000000000001" customHeight="1" x14ac:dyDescent="0.25">
      <c r="A50" s="38" t="s">
        <v>186</v>
      </c>
      <c r="B50" s="19">
        <v>9626.590000000002</v>
      </c>
      <c r="C50" s="140">
        <v>12136.139999999996</v>
      </c>
      <c r="D50" s="247">
        <f t="shared" si="9"/>
        <v>1.6091470575659229E-2</v>
      </c>
      <c r="E50" s="215">
        <f t="shared" si="10"/>
        <v>2.0278074085730645E-2</v>
      </c>
      <c r="F50" s="52">
        <f t="shared" si="15"/>
        <v>0.26068940299732235</v>
      </c>
      <c r="H50" s="19">
        <v>2157.4390000000003</v>
      </c>
      <c r="I50" s="140">
        <v>2652.7269999999999</v>
      </c>
      <c r="J50" s="247">
        <f t="shared" si="11"/>
        <v>1.7521219730973172E-2</v>
      </c>
      <c r="K50" s="215">
        <f t="shared" si="12"/>
        <v>2.1432335544532877E-2</v>
      </c>
      <c r="L50" s="52">
        <f t="shared" si="16"/>
        <v>0.22957219184412606</v>
      </c>
      <c r="N50" s="27">
        <f t="shared" si="13"/>
        <v>2.2411248427532491</v>
      </c>
      <c r="O50" s="152">
        <f t="shared" si="14"/>
        <v>2.1858078433505224</v>
      </c>
      <c r="P50" s="52">
        <f t="shared" si="8"/>
        <v>-2.468269430933134E-2</v>
      </c>
    </row>
    <row r="51" spans="1:16" ht="20.100000000000001" customHeight="1" x14ac:dyDescent="0.25">
      <c r="A51" s="38" t="s">
        <v>184</v>
      </c>
      <c r="B51" s="19">
        <v>11902.449999999995</v>
      </c>
      <c r="C51" s="140">
        <v>7278.7500000000009</v>
      </c>
      <c r="D51" s="247">
        <f t="shared" si="9"/>
        <v>1.9895718416724412E-2</v>
      </c>
      <c r="E51" s="215">
        <f t="shared" si="10"/>
        <v>1.2161942079731447E-2</v>
      </c>
      <c r="F51" s="52">
        <f t="shared" si="15"/>
        <v>-0.38846624014383563</v>
      </c>
      <c r="H51" s="19">
        <v>3376.3269999999998</v>
      </c>
      <c r="I51" s="140">
        <v>2412.2650000000012</v>
      </c>
      <c r="J51" s="247">
        <f t="shared" si="11"/>
        <v>2.7420180709914598E-2</v>
      </c>
      <c r="K51" s="215">
        <f t="shared" si="12"/>
        <v>1.9489556559092822E-2</v>
      </c>
      <c r="L51" s="52">
        <f t="shared" si="16"/>
        <v>-0.28553573158050111</v>
      </c>
      <c r="N51" s="27">
        <f t="shared" si="13"/>
        <v>2.8366655604518409</v>
      </c>
      <c r="O51" s="152">
        <f t="shared" si="14"/>
        <v>3.3141198694830853</v>
      </c>
      <c r="P51" s="52">
        <f t="shared" si="8"/>
        <v>0.16831533321650813</v>
      </c>
    </row>
    <row r="52" spans="1:16" ht="20.100000000000001" customHeight="1" x14ac:dyDescent="0.25">
      <c r="A52" s="38" t="s">
        <v>189</v>
      </c>
      <c r="B52" s="19">
        <v>4127.6900000000014</v>
      </c>
      <c r="C52" s="140">
        <v>4353.9399999999996</v>
      </c>
      <c r="D52" s="247">
        <f t="shared" si="9"/>
        <v>6.8997019900549263E-3</v>
      </c>
      <c r="E52" s="215">
        <f t="shared" si="10"/>
        <v>7.2749257906406907E-3</v>
      </c>
      <c r="F52" s="52">
        <f t="shared" si="15"/>
        <v>5.4812740297841674E-2</v>
      </c>
      <c r="H52" s="19">
        <v>1191.346</v>
      </c>
      <c r="I52" s="140">
        <v>1249.6030000000003</v>
      </c>
      <c r="J52" s="247">
        <f t="shared" si="11"/>
        <v>9.6752840018262207E-3</v>
      </c>
      <c r="K52" s="215">
        <f t="shared" si="12"/>
        <v>1.0095992084166568E-2</v>
      </c>
      <c r="L52" s="52">
        <f t="shared" si="16"/>
        <v>4.8900151593240161E-2</v>
      </c>
      <c r="N52" s="27">
        <f t="shared" ref="N52" si="17">(H52/B52)*10</f>
        <v>2.8862293437733926</v>
      </c>
      <c r="O52" s="152">
        <f t="shared" ref="O52" si="18">(I52/C52)*10</f>
        <v>2.8700510342356589</v>
      </c>
      <c r="P52" s="52">
        <f t="shared" ref="P52" si="19">(O52-N52)/N52</f>
        <v>-5.6053444168031805E-3</v>
      </c>
    </row>
    <row r="53" spans="1:16" ht="20.100000000000001" customHeight="1" x14ac:dyDescent="0.25">
      <c r="A53" s="38" t="s">
        <v>188</v>
      </c>
      <c r="B53" s="19">
        <v>5850.4800000000005</v>
      </c>
      <c r="C53" s="140">
        <v>3945.9800000000005</v>
      </c>
      <c r="D53" s="247">
        <f t="shared" si="9"/>
        <v>9.779457395971242E-3</v>
      </c>
      <c r="E53" s="215">
        <f t="shared" si="10"/>
        <v>6.5932722250082358E-3</v>
      </c>
      <c r="F53" s="52">
        <f t="shared" si="15"/>
        <v>-0.32552884549643785</v>
      </c>
      <c r="H53" s="19">
        <v>1047.7010000000002</v>
      </c>
      <c r="I53" s="140">
        <v>976.60699999999974</v>
      </c>
      <c r="J53" s="247">
        <f t="shared" si="11"/>
        <v>8.50869917219459E-3</v>
      </c>
      <c r="K53" s="215">
        <f t="shared" si="12"/>
        <v>7.8903592111587862E-3</v>
      </c>
      <c r="L53" s="52">
        <f t="shared" si="16"/>
        <v>-6.7857146265967574E-2</v>
      </c>
      <c r="N53" s="27">
        <f t="shared" ref="N53" si="20">(H53/B53)*10</f>
        <v>1.7907949433208903</v>
      </c>
      <c r="O53" s="152">
        <f t="shared" ref="O53" si="21">(I53/C53)*10</f>
        <v>2.4749415861205573</v>
      </c>
      <c r="P53" s="52">
        <f t="shared" ref="P53" si="22">(O53-N53)/N53</f>
        <v>0.38203516564044465</v>
      </c>
    </row>
    <row r="54" spans="1:16" ht="20.100000000000001" customHeight="1" x14ac:dyDescent="0.25">
      <c r="A54" s="38" t="s">
        <v>187</v>
      </c>
      <c r="B54" s="19">
        <v>1465.73</v>
      </c>
      <c r="C54" s="140">
        <v>2414.56</v>
      </c>
      <c r="D54" s="247">
        <f t="shared" si="9"/>
        <v>2.4500629160337144E-3</v>
      </c>
      <c r="E54" s="215">
        <f t="shared" si="10"/>
        <v>4.034448067049474E-3</v>
      </c>
      <c r="F54" s="52">
        <f t="shared" si="15"/>
        <v>0.6473429622099568</v>
      </c>
      <c r="H54" s="19">
        <v>487.26800000000003</v>
      </c>
      <c r="I54" s="140">
        <v>709.65099999999973</v>
      </c>
      <c r="J54" s="247">
        <f t="shared" si="11"/>
        <v>3.9572519528347427E-3</v>
      </c>
      <c r="K54" s="215">
        <f t="shared" si="12"/>
        <v>5.7335256705696802E-3</v>
      </c>
      <c r="L54" s="52">
        <f t="shared" si="16"/>
        <v>0.45638745002749964</v>
      </c>
      <c r="N54" s="27">
        <f t="shared" ref="N54" si="23">(H54/B54)*10</f>
        <v>3.32440490404099</v>
      </c>
      <c r="O54" s="152">
        <f t="shared" ref="O54" si="24">(I54/C54)*10</f>
        <v>2.9390489364521888</v>
      </c>
      <c r="P54" s="52">
        <f t="shared" ref="P54" si="25">(O54-N54)/N54</f>
        <v>-0.11591727804287036</v>
      </c>
    </row>
    <row r="55" spans="1:16" ht="20.100000000000001" customHeight="1" x14ac:dyDescent="0.25">
      <c r="A55" s="38" t="s">
        <v>191</v>
      </c>
      <c r="B55" s="19">
        <v>2153.92</v>
      </c>
      <c r="C55" s="140">
        <v>2459.1799999999998</v>
      </c>
      <c r="D55" s="247">
        <f t="shared" si="9"/>
        <v>3.6004172092427246E-3</v>
      </c>
      <c r="E55" s="215">
        <f t="shared" si="10"/>
        <v>4.1090028814884392E-3</v>
      </c>
      <c r="F55" s="52">
        <f t="shared" si="15"/>
        <v>0.14172299806863753</v>
      </c>
      <c r="H55" s="19">
        <v>519.12499999999989</v>
      </c>
      <c r="I55" s="140">
        <v>654.84299999999996</v>
      </c>
      <c r="J55" s="247">
        <f t="shared" si="11"/>
        <v>4.215972360211085E-3</v>
      </c>
      <c r="K55" s="215">
        <f t="shared" si="12"/>
        <v>5.2907121256686208E-3</v>
      </c>
      <c r="L55" s="52">
        <f t="shared" si="16"/>
        <v>0.26143607031061905</v>
      </c>
      <c r="N55" s="27">
        <f t="shared" ref="N55:N56" si="26">(H55/B55)*10</f>
        <v>2.4101405808943688</v>
      </c>
      <c r="O55" s="152">
        <f t="shared" ref="O55:O56" si="27">(I55/C55)*10</f>
        <v>2.6628510316446947</v>
      </c>
      <c r="P55" s="52">
        <f t="shared" ref="P55:P56" si="28">(O55-N55)/N55</f>
        <v>0.10485299187674302</v>
      </c>
    </row>
    <row r="56" spans="1:16" ht="20.100000000000001" customHeight="1" x14ac:dyDescent="0.25">
      <c r="A56" s="38" t="s">
        <v>193</v>
      </c>
      <c r="B56" s="19">
        <v>2185.3799999999992</v>
      </c>
      <c r="C56" s="140">
        <v>1643.6599999999994</v>
      </c>
      <c r="D56" s="247">
        <f t="shared" si="9"/>
        <v>3.6530046430391389E-3</v>
      </c>
      <c r="E56" s="215">
        <f t="shared" si="10"/>
        <v>2.7463641035578063E-3</v>
      </c>
      <c r="F56" s="52">
        <f t="shared" si="15"/>
        <v>-0.24788366325307268</v>
      </c>
      <c r="H56" s="19">
        <v>437.41500000000002</v>
      </c>
      <c r="I56" s="140">
        <v>445.36200000000002</v>
      </c>
      <c r="J56" s="247">
        <f t="shared" si="11"/>
        <v>3.5523805440726849E-3</v>
      </c>
      <c r="K56" s="215">
        <f t="shared" si="12"/>
        <v>3.5982397822257066E-3</v>
      </c>
      <c r="L56" s="52">
        <f t="shared" si="16"/>
        <v>1.8168101231096332E-2</v>
      </c>
      <c r="N56" s="27">
        <f t="shared" si="26"/>
        <v>2.0015512176372079</v>
      </c>
      <c r="O56" s="152">
        <f t="shared" si="27"/>
        <v>2.7095749729262755</v>
      </c>
      <c r="P56" s="52">
        <f t="shared" si="28"/>
        <v>0.3537375157078797</v>
      </c>
    </row>
    <row r="57" spans="1:16" ht="20.100000000000001" customHeight="1" x14ac:dyDescent="0.25">
      <c r="A57" s="38" t="s">
        <v>192</v>
      </c>
      <c r="B57" s="19">
        <v>2674.6</v>
      </c>
      <c r="C57" s="140">
        <v>1367.9199999999996</v>
      </c>
      <c r="D57" s="247">
        <f t="shared" si="9"/>
        <v>4.4707676551778109E-3</v>
      </c>
      <c r="E57" s="215">
        <f t="shared" si="10"/>
        <v>2.2856347325716964E-3</v>
      </c>
      <c r="F57" s="52">
        <f t="shared" si="15"/>
        <v>-0.488551559111643</v>
      </c>
      <c r="H57" s="19">
        <v>696.54099999999994</v>
      </c>
      <c r="I57" s="140">
        <v>389.84199999999993</v>
      </c>
      <c r="J57" s="247">
        <f t="shared" si="11"/>
        <v>5.6568217746280573E-3</v>
      </c>
      <c r="K57" s="215">
        <f t="shared" si="12"/>
        <v>3.1496737332382054E-3</v>
      </c>
      <c r="L57" s="52">
        <f t="shared" si="16"/>
        <v>-0.44031722468598411</v>
      </c>
      <c r="N57" s="27">
        <f t="shared" si="13"/>
        <v>2.6042810139833996</v>
      </c>
      <c r="O57" s="152">
        <f t="shared" si="14"/>
        <v>2.8498888823907831</v>
      </c>
      <c r="P57" s="52">
        <f t="shared" si="8"/>
        <v>9.4309280407382734E-2</v>
      </c>
    </row>
    <row r="58" spans="1:16" ht="20.100000000000001" customHeight="1" x14ac:dyDescent="0.25">
      <c r="A58" s="38" t="s">
        <v>190</v>
      </c>
      <c r="B58" s="19">
        <v>1281.7399999999996</v>
      </c>
      <c r="C58" s="140">
        <v>1137.9700000000005</v>
      </c>
      <c r="D58" s="247">
        <f t="shared" si="9"/>
        <v>2.1425116781378919E-3</v>
      </c>
      <c r="E58" s="215">
        <f t="shared" si="10"/>
        <v>1.9014151095273226E-3</v>
      </c>
      <c r="F58" s="52">
        <f t="shared" si="15"/>
        <v>-0.11216783435017953</v>
      </c>
      <c r="H58" s="19">
        <v>309.93099999999998</v>
      </c>
      <c r="I58" s="140">
        <v>289.59499999999997</v>
      </c>
      <c r="J58" s="247">
        <f t="shared" si="11"/>
        <v>2.5170441214978708E-3</v>
      </c>
      <c r="K58" s="215">
        <f t="shared" si="12"/>
        <v>2.3397421642027236E-3</v>
      </c>
      <c r="L58" s="52">
        <f t="shared" si="16"/>
        <v>-6.5614604541010785E-2</v>
      </c>
      <c r="N58" s="27">
        <f t="shared" si="13"/>
        <v>2.4180489022734726</v>
      </c>
      <c r="O58" s="152">
        <f t="shared" si="14"/>
        <v>2.5448386161322341</v>
      </c>
      <c r="P58" s="52">
        <f t="shared" si="8"/>
        <v>5.2434718644255945E-2</v>
      </c>
    </row>
    <row r="59" spans="1:16" ht="20.100000000000001" customHeight="1" x14ac:dyDescent="0.25">
      <c r="A59" s="38" t="s">
        <v>195</v>
      </c>
      <c r="B59" s="19">
        <v>165.06000000000003</v>
      </c>
      <c r="C59" s="140">
        <v>317.94000000000005</v>
      </c>
      <c r="D59" s="247">
        <f t="shared" si="9"/>
        <v>2.7590851310986677E-4</v>
      </c>
      <c r="E59" s="215">
        <f t="shared" si="10"/>
        <v>5.3124064775267961E-4</v>
      </c>
      <c r="F59" s="52">
        <f>(C59-B59)/B59</f>
        <v>0.92620865139949105</v>
      </c>
      <c r="H59" s="19">
        <v>54.006</v>
      </c>
      <c r="I59" s="140">
        <v>121.59700000000001</v>
      </c>
      <c r="J59" s="247">
        <f t="shared" si="11"/>
        <v>4.3859918764374654E-4</v>
      </c>
      <c r="K59" s="215">
        <f t="shared" si="12"/>
        <v>9.8242589803193645E-4</v>
      </c>
      <c r="L59" s="52">
        <f>(I59-H59)/H59</f>
        <v>1.2515461245046848</v>
      </c>
      <c r="N59" s="27">
        <f t="shared" si="13"/>
        <v>3.2719011268629581</v>
      </c>
      <c r="O59" s="152">
        <f t="shared" si="14"/>
        <v>3.824526640246587</v>
      </c>
      <c r="P59" s="52">
        <f>(O59-N59)/N59</f>
        <v>0.16890043187627635</v>
      </c>
    </row>
    <row r="60" spans="1:16" ht="20.100000000000001" customHeight="1" x14ac:dyDescent="0.25">
      <c r="A60" s="38" t="s">
        <v>202</v>
      </c>
      <c r="B60" s="19">
        <v>111.63000000000002</v>
      </c>
      <c r="C60" s="140">
        <v>248.62000000000003</v>
      </c>
      <c r="D60" s="247">
        <f t="shared" si="9"/>
        <v>1.8659679703413563E-4</v>
      </c>
      <c r="E60" s="215">
        <f t="shared" si="10"/>
        <v>4.1541501492190728E-4</v>
      </c>
      <c r="F60" s="52">
        <f>(C60-B60)/B60</f>
        <v>1.2271790737257009</v>
      </c>
      <c r="H60" s="19">
        <v>43.202999999999996</v>
      </c>
      <c r="I60" s="140">
        <v>101.95200000000001</v>
      </c>
      <c r="J60" s="247">
        <f t="shared" si="11"/>
        <v>3.508647317663367E-4</v>
      </c>
      <c r="K60" s="215">
        <f t="shared" si="12"/>
        <v>8.2370687727618269E-4</v>
      </c>
      <c r="L60" s="52">
        <f>(I60-H60)/H60</f>
        <v>1.3598361224914941</v>
      </c>
      <c r="N60" s="27">
        <f t="shared" si="13"/>
        <v>3.8701961838215522</v>
      </c>
      <c r="O60" s="152">
        <f t="shared" si="14"/>
        <v>4.1007159520553458</v>
      </c>
      <c r="P60" s="52">
        <f>(O60-N60)/N60</f>
        <v>5.9562812137903362E-2</v>
      </c>
    </row>
    <row r="61" spans="1:16" ht="20.100000000000001" customHeight="1" thickBot="1" x14ac:dyDescent="0.3">
      <c r="A61" s="8" t="s">
        <v>17</v>
      </c>
      <c r="B61" s="19">
        <f>B62-SUM(B39:B60)</f>
        <v>938.33000000019092</v>
      </c>
      <c r="C61" s="140">
        <f>C62-SUM(C39:C60)</f>
        <v>605.00999999977648</v>
      </c>
      <c r="D61" s="247">
        <f t="shared" si="9"/>
        <v>1.5684795535346777E-3</v>
      </c>
      <c r="E61" s="215">
        <f t="shared" si="10"/>
        <v>1.0109011269319049E-3</v>
      </c>
      <c r="F61" s="52">
        <f t="shared" si="15"/>
        <v>-0.35522683917208936</v>
      </c>
      <c r="H61" s="19">
        <f>H62-SUM(H39:H60)</f>
        <v>298.74300000001676</v>
      </c>
      <c r="I61" s="140">
        <f>I62-SUM(I39:I60)</f>
        <v>220.28100000001723</v>
      </c>
      <c r="J61" s="247">
        <f t="shared" si="11"/>
        <v>2.4261829632682133E-3</v>
      </c>
      <c r="K61" s="215">
        <f t="shared" si="12"/>
        <v>1.7797294279002763E-3</v>
      </c>
      <c r="L61" s="52">
        <f t="shared" si="16"/>
        <v>-0.2626404635422257</v>
      </c>
      <c r="N61" s="27">
        <f t="shared" si="13"/>
        <v>3.1837732993718197</v>
      </c>
      <c r="O61" s="152">
        <f t="shared" si="14"/>
        <v>3.6409480835043819</v>
      </c>
      <c r="P61" s="52">
        <f t="shared" si="8"/>
        <v>0.14359526924318572</v>
      </c>
    </row>
    <row r="62" spans="1:16" ht="26.25" customHeight="1" thickBot="1" x14ac:dyDescent="0.3">
      <c r="A62" s="12" t="s">
        <v>18</v>
      </c>
      <c r="B62" s="17">
        <v>598241.78</v>
      </c>
      <c r="C62" s="145">
        <v>598485.82999999996</v>
      </c>
      <c r="D62" s="253">
        <f>SUM(D39:D61)</f>
        <v>1.0000000000000002</v>
      </c>
      <c r="E62" s="254">
        <f>SUM(E39:E61)</f>
        <v>0.99999999999999989</v>
      </c>
      <c r="F62" s="57">
        <f t="shared" si="15"/>
        <v>4.0794542968886283E-4</v>
      </c>
      <c r="G62" s="1"/>
      <c r="H62" s="17">
        <v>123132.92300000001</v>
      </c>
      <c r="I62" s="145">
        <v>123772.18500000004</v>
      </c>
      <c r="J62" s="253">
        <f>SUM(J39:J61)</f>
        <v>1.0000000000000002</v>
      </c>
      <c r="K62" s="254">
        <f>SUM(K39:K61)</f>
        <v>1</v>
      </c>
      <c r="L62" s="57">
        <f t="shared" si="16"/>
        <v>5.1916415563368987E-3</v>
      </c>
      <c r="M62" s="1"/>
      <c r="N62" s="29">
        <f t="shared" si="13"/>
        <v>2.0582468011512001</v>
      </c>
      <c r="O62" s="146">
        <f t="shared" si="14"/>
        <v>2.0680888133976381</v>
      </c>
      <c r="P62" s="57">
        <f t="shared" si="8"/>
        <v>4.781745435451787E-3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F66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153</v>
      </c>
      <c r="B68" s="39">
        <v>120075.69999999992</v>
      </c>
      <c r="C68" s="147">
        <v>135466.6</v>
      </c>
      <c r="D68" s="247">
        <f>B68/$B$96</f>
        <v>0.13398915532746919</v>
      </c>
      <c r="E68" s="246">
        <f>C68/$C$96</f>
        <v>0.14568334689472467</v>
      </c>
      <c r="F68" s="61">
        <f t="shared" ref="F68:F80" si="29">(C68-B68)/B68</f>
        <v>0.12817664190173442</v>
      </c>
      <c r="H68" s="19">
        <v>33109.911</v>
      </c>
      <c r="I68" s="147">
        <v>40605.00600000003</v>
      </c>
      <c r="J68" s="245">
        <f>H68/$H$96</f>
        <v>0.15835714073461715</v>
      </c>
      <c r="K68" s="246">
        <f>I68/$I$96</f>
        <v>0.18249809668064138</v>
      </c>
      <c r="L68" s="61">
        <f t="shared" ref="L68:L80" si="30">(I68-H68)/H68</f>
        <v>0.22637013430812394</v>
      </c>
      <c r="N68" s="41">
        <f t="shared" ref="N68:N96" si="31">(H68/B68)*10</f>
        <v>2.757419777690242</v>
      </c>
      <c r="O68" s="149">
        <f t="shared" ref="O68:O96" si="32">(I68/C68)*10</f>
        <v>2.9974182566034746</v>
      </c>
      <c r="P68" s="61">
        <f t="shared" si="8"/>
        <v>8.7037338621784949E-2</v>
      </c>
    </row>
    <row r="69" spans="1:16" ht="20.100000000000001" customHeight="1" x14ac:dyDescent="0.25">
      <c r="A69" s="38" t="s">
        <v>152</v>
      </c>
      <c r="B69" s="19">
        <v>133795.92000000004</v>
      </c>
      <c r="C69" s="140">
        <v>125334.24999999997</v>
      </c>
      <c r="D69" s="247">
        <f t="shared" ref="D69:D95" si="33">B69/$B$96</f>
        <v>0.14929916966598286</v>
      </c>
      <c r="E69" s="215">
        <f t="shared" ref="E69:E95" si="34">C69/$C$96</f>
        <v>0.13478682583411808</v>
      </c>
      <c r="F69" s="52">
        <f t="shared" si="29"/>
        <v>-6.3243109356399416E-2</v>
      </c>
      <c r="H69" s="19">
        <v>39752.511000000013</v>
      </c>
      <c r="I69" s="140">
        <v>39282.286</v>
      </c>
      <c r="J69" s="214">
        <f t="shared" ref="J69:J96" si="35">H69/$H$96</f>
        <v>0.19012717910904134</v>
      </c>
      <c r="K69" s="215">
        <f t="shared" ref="K69:K96" si="36">I69/$I$96</f>
        <v>0.17655316756423087</v>
      </c>
      <c r="L69" s="52">
        <f t="shared" si="30"/>
        <v>-1.1828812524572673E-2</v>
      </c>
      <c r="N69" s="40">
        <f t="shared" si="31"/>
        <v>2.9711302855871842</v>
      </c>
      <c r="O69" s="143">
        <f t="shared" si="32"/>
        <v>3.1342020237883905</v>
      </c>
      <c r="P69" s="52">
        <f t="shared" si="8"/>
        <v>5.488542154891686E-2</v>
      </c>
    </row>
    <row r="70" spans="1:16" ht="20.100000000000001" customHeight="1" x14ac:dyDescent="0.25">
      <c r="A70" s="38" t="s">
        <v>212</v>
      </c>
      <c r="B70" s="19">
        <v>99242.690000000046</v>
      </c>
      <c r="C70" s="140">
        <v>94445.319999999934</v>
      </c>
      <c r="D70" s="247">
        <f t="shared" si="33"/>
        <v>0.11074217519053305</v>
      </c>
      <c r="E70" s="215">
        <f t="shared" si="34"/>
        <v>0.1015682855858438</v>
      </c>
      <c r="F70" s="52">
        <f t="shared" si="29"/>
        <v>-4.8339782003088687E-2</v>
      </c>
      <c r="H70" s="19">
        <v>25185.899000000009</v>
      </c>
      <c r="I70" s="140">
        <v>25929.317999999999</v>
      </c>
      <c r="J70" s="214">
        <f t="shared" si="35"/>
        <v>0.1204584014880274</v>
      </c>
      <c r="K70" s="215">
        <f t="shared" si="36"/>
        <v>0.11653861553984478</v>
      </c>
      <c r="L70" s="52">
        <f t="shared" si="30"/>
        <v>2.9517270755353642E-2</v>
      </c>
      <c r="N70" s="40">
        <f t="shared" si="31"/>
        <v>2.5378089811954911</v>
      </c>
      <c r="O70" s="143">
        <f t="shared" si="32"/>
        <v>2.7454317482327357</v>
      </c>
      <c r="P70" s="52">
        <f t="shared" si="8"/>
        <v>8.181181821629431E-2</v>
      </c>
    </row>
    <row r="71" spans="1:16" ht="20.100000000000001" customHeight="1" x14ac:dyDescent="0.25">
      <c r="A71" s="38" t="s">
        <v>155</v>
      </c>
      <c r="B71" s="19">
        <v>162731.72999999998</v>
      </c>
      <c r="C71" s="140">
        <v>191695.87999999989</v>
      </c>
      <c r="D71" s="247">
        <f t="shared" si="33"/>
        <v>0.18158784040132842</v>
      </c>
      <c r="E71" s="215">
        <f t="shared" si="34"/>
        <v>0.20615337938893791</v>
      </c>
      <c r="F71" s="52">
        <f t="shared" si="29"/>
        <v>0.17798710798441036</v>
      </c>
      <c r="H71" s="19">
        <v>20196.148000000008</v>
      </c>
      <c r="I71" s="140">
        <v>24070.823</v>
      </c>
      <c r="J71" s="214">
        <f t="shared" si="35"/>
        <v>9.6593562306258027E-2</v>
      </c>
      <c r="K71" s="215">
        <f t="shared" si="36"/>
        <v>0.10818566023698169</v>
      </c>
      <c r="L71" s="52">
        <f t="shared" si="30"/>
        <v>0.1918521789402608</v>
      </c>
      <c r="N71" s="40">
        <f t="shared" si="31"/>
        <v>1.2410700728124755</v>
      </c>
      <c r="O71" s="143">
        <f t="shared" si="32"/>
        <v>1.2556776389769053</v>
      </c>
      <c r="P71" s="52">
        <f t="shared" si="8"/>
        <v>1.1770138112610027E-2</v>
      </c>
    </row>
    <row r="72" spans="1:16" ht="20.100000000000001" customHeight="1" x14ac:dyDescent="0.25">
      <c r="A72" s="38" t="s">
        <v>154</v>
      </c>
      <c r="B72" s="19">
        <v>68696.489999999991</v>
      </c>
      <c r="C72" s="140">
        <v>62523.62999999999</v>
      </c>
      <c r="D72" s="247">
        <f t="shared" si="33"/>
        <v>7.6656514757456662E-2</v>
      </c>
      <c r="E72" s="215">
        <f t="shared" si="34"/>
        <v>6.7239095676775024E-2</v>
      </c>
      <c r="F72" s="52">
        <f t="shared" si="29"/>
        <v>-8.9856992693513188E-2</v>
      </c>
      <c r="H72" s="19">
        <v>24262.776000000002</v>
      </c>
      <c r="I72" s="140">
        <v>21993.215999999997</v>
      </c>
      <c r="J72" s="214">
        <f t="shared" si="35"/>
        <v>0.11604331505586021</v>
      </c>
      <c r="K72" s="215">
        <f t="shared" si="36"/>
        <v>9.8847912000954385E-2</v>
      </c>
      <c r="L72" s="52">
        <f t="shared" si="30"/>
        <v>-9.3540821544905034E-2</v>
      </c>
      <c r="N72" s="40">
        <f t="shared" si="31"/>
        <v>3.5318800130836387</v>
      </c>
      <c r="O72" s="143">
        <f t="shared" si="32"/>
        <v>3.5175846316024839</v>
      </c>
      <c r="P72" s="52">
        <f t="shared" ref="P72:P80" si="37">(O72-N72)/N72</f>
        <v>-4.0475275004242632E-3</v>
      </c>
    </row>
    <row r="73" spans="1:16" ht="20.100000000000001" customHeight="1" x14ac:dyDescent="0.25">
      <c r="A73" s="38" t="s">
        <v>156</v>
      </c>
      <c r="B73" s="19">
        <v>51312.320000000007</v>
      </c>
      <c r="C73" s="140">
        <v>52033.25999999998</v>
      </c>
      <c r="D73" s="247">
        <f t="shared" si="33"/>
        <v>5.7257999867523647E-2</v>
      </c>
      <c r="E73" s="215">
        <f t="shared" si="34"/>
        <v>5.595755312854532E-2</v>
      </c>
      <c r="F73" s="52">
        <f t="shared" si="29"/>
        <v>1.4050037106097972E-2</v>
      </c>
      <c r="H73" s="19">
        <v>16598.965</v>
      </c>
      <c r="I73" s="140">
        <v>17003.967000000001</v>
      </c>
      <c r="J73" s="214">
        <f t="shared" si="35"/>
        <v>7.9389057752344436E-2</v>
      </c>
      <c r="K73" s="215">
        <f t="shared" si="36"/>
        <v>7.642386787285374E-2</v>
      </c>
      <c r="L73" s="52">
        <f t="shared" si="30"/>
        <v>2.4399232120797917E-2</v>
      </c>
      <c r="N73" s="40">
        <f t="shared" si="31"/>
        <v>3.2348888142262906</v>
      </c>
      <c r="O73" s="143">
        <f t="shared" si="32"/>
        <v>3.2679034525224844</v>
      </c>
      <c r="P73" s="52">
        <f t="shared" si="37"/>
        <v>1.0205803102413615E-2</v>
      </c>
    </row>
    <row r="74" spans="1:16" ht="20.100000000000001" customHeight="1" x14ac:dyDescent="0.25">
      <c r="A74" s="38" t="s">
        <v>158</v>
      </c>
      <c r="B74" s="19">
        <v>13983.730000000001</v>
      </c>
      <c r="C74" s="140">
        <v>31913.340000000007</v>
      </c>
      <c r="D74" s="247">
        <f t="shared" si="33"/>
        <v>1.5604057865391518E-2</v>
      </c>
      <c r="E74" s="215">
        <f t="shared" si="34"/>
        <v>3.4320210160949584E-2</v>
      </c>
      <c r="F74" s="52">
        <f t="shared" si="29"/>
        <v>1.2821765008334691</v>
      </c>
      <c r="H74" s="19">
        <v>2647.9870000000001</v>
      </c>
      <c r="I74" s="140">
        <v>6507.9470000000001</v>
      </c>
      <c r="J74" s="214">
        <f t="shared" si="35"/>
        <v>1.266471691882339E-2</v>
      </c>
      <c r="K74" s="215">
        <f t="shared" si="36"/>
        <v>2.9249791042968667E-2</v>
      </c>
      <c r="L74" s="52">
        <f t="shared" si="30"/>
        <v>1.4576959781146961</v>
      </c>
      <c r="N74" s="40">
        <f t="shared" si="31"/>
        <v>1.8936199426047271</v>
      </c>
      <c r="O74" s="143">
        <f t="shared" si="32"/>
        <v>2.039255997648632</v>
      </c>
      <c r="P74" s="52">
        <f t="shared" si="37"/>
        <v>7.6908809295480066E-2</v>
      </c>
    </row>
    <row r="75" spans="1:16" ht="20.100000000000001" customHeight="1" x14ac:dyDescent="0.25">
      <c r="A75" s="38" t="s">
        <v>157</v>
      </c>
      <c r="B75" s="19">
        <v>24842.089999999997</v>
      </c>
      <c r="C75" s="140">
        <v>23229.539999999983</v>
      </c>
      <c r="D75" s="247">
        <f t="shared" si="33"/>
        <v>2.7720601717657868E-2</v>
      </c>
      <c r="E75" s="215">
        <f t="shared" si="34"/>
        <v>2.4981487200718699E-2</v>
      </c>
      <c r="F75" s="52">
        <f t="shared" si="29"/>
        <v>-6.4912010221362781E-2</v>
      </c>
      <c r="H75" s="19">
        <v>6370.1109999999971</v>
      </c>
      <c r="I75" s="140">
        <v>6383.887999999999</v>
      </c>
      <c r="J75" s="214">
        <f t="shared" si="35"/>
        <v>3.0466785734402375E-2</v>
      </c>
      <c r="K75" s="215">
        <f t="shared" si="36"/>
        <v>2.8692211236771771E-2</v>
      </c>
      <c r="L75" s="52">
        <f t="shared" si="30"/>
        <v>2.1627566615404141E-3</v>
      </c>
      <c r="N75" s="40">
        <f t="shared" si="31"/>
        <v>2.5642411729447878</v>
      </c>
      <c r="O75" s="143">
        <f t="shared" si="32"/>
        <v>2.7481766750439327</v>
      </c>
      <c r="P75" s="52">
        <f t="shared" si="37"/>
        <v>7.1730968225548142E-2</v>
      </c>
    </row>
    <row r="76" spans="1:16" ht="20.100000000000001" customHeight="1" x14ac:dyDescent="0.25">
      <c r="A76" s="38" t="s">
        <v>162</v>
      </c>
      <c r="B76" s="19">
        <v>56111.5</v>
      </c>
      <c r="C76" s="140">
        <v>57581.249999999985</v>
      </c>
      <c r="D76" s="247">
        <f t="shared" si="33"/>
        <v>6.2613272203762227E-2</v>
      </c>
      <c r="E76" s="215">
        <f t="shared" si="34"/>
        <v>6.1923966633707958E-2</v>
      </c>
      <c r="F76" s="52">
        <f t="shared" si="29"/>
        <v>2.6193382818138624E-2</v>
      </c>
      <c r="H76" s="19">
        <v>3903.8830000000012</v>
      </c>
      <c r="I76" s="140">
        <v>4396.0820000000012</v>
      </c>
      <c r="J76" s="214">
        <f t="shared" si="35"/>
        <v>1.8671380591825801E-2</v>
      </c>
      <c r="K76" s="215">
        <f t="shared" si="36"/>
        <v>1.9758071156350202E-2</v>
      </c>
      <c r="L76" s="52">
        <f t="shared" si="30"/>
        <v>0.12607934202946142</v>
      </c>
      <c r="N76" s="40">
        <f t="shared" si="31"/>
        <v>0.69573670281493127</v>
      </c>
      <c r="O76" s="143">
        <f t="shared" si="32"/>
        <v>0.7634572017800938</v>
      </c>
      <c r="P76" s="52">
        <f t="shared" si="37"/>
        <v>9.7336389888829034E-2</v>
      </c>
    </row>
    <row r="77" spans="1:16" ht="20.100000000000001" customHeight="1" x14ac:dyDescent="0.25">
      <c r="A77" s="38" t="s">
        <v>161</v>
      </c>
      <c r="B77" s="19">
        <v>15432.129999999997</v>
      </c>
      <c r="C77" s="140">
        <v>11026.57</v>
      </c>
      <c r="D77" s="247">
        <f t="shared" si="33"/>
        <v>1.7220287398730119E-2</v>
      </c>
      <c r="E77" s="215">
        <f t="shared" si="34"/>
        <v>1.1858182181947167E-2</v>
      </c>
      <c r="F77" s="52">
        <f t="shared" si="29"/>
        <v>-0.28547971018906648</v>
      </c>
      <c r="H77" s="19">
        <v>4041.2920000000008</v>
      </c>
      <c r="I77" s="140">
        <v>3901.7780000000012</v>
      </c>
      <c r="J77" s="214">
        <f t="shared" si="35"/>
        <v>1.932857644932004E-2</v>
      </c>
      <c r="K77" s="215">
        <f t="shared" si="36"/>
        <v>1.7536435253091679E-2</v>
      </c>
      <c r="L77" s="52">
        <f t="shared" si="30"/>
        <v>-3.4522128071913544E-2</v>
      </c>
      <c r="N77" s="40">
        <f t="shared" si="31"/>
        <v>2.6187519156461239</v>
      </c>
      <c r="O77" s="143">
        <f t="shared" si="32"/>
        <v>3.5385237657766662</v>
      </c>
      <c r="P77" s="52">
        <f t="shared" si="37"/>
        <v>0.35122527057077391</v>
      </c>
    </row>
    <row r="78" spans="1:16" ht="20.100000000000001" customHeight="1" x14ac:dyDescent="0.25">
      <c r="A78" s="38" t="s">
        <v>160</v>
      </c>
      <c r="B78" s="19">
        <v>8804.0400000000009</v>
      </c>
      <c r="C78" s="140">
        <v>9126.9699999999993</v>
      </c>
      <c r="D78" s="247">
        <f t="shared" si="33"/>
        <v>9.8241849355802449E-3</v>
      </c>
      <c r="E78" s="215">
        <f t="shared" si="34"/>
        <v>9.8153163702916074E-3</v>
      </c>
      <c r="F78" s="52">
        <f t="shared" si="29"/>
        <v>3.6679751568597874E-2</v>
      </c>
      <c r="H78" s="19">
        <v>3231.721</v>
      </c>
      <c r="I78" s="140">
        <v>3498.2169999999992</v>
      </c>
      <c r="J78" s="214">
        <f t="shared" si="35"/>
        <v>1.5456583293504403E-2</v>
      </c>
      <c r="K78" s="215">
        <f t="shared" si="36"/>
        <v>1.5722641298855186E-2</v>
      </c>
      <c r="L78" s="52">
        <f t="shared" si="30"/>
        <v>8.2462564064162469E-2</v>
      </c>
      <c r="N78" s="40">
        <f t="shared" si="31"/>
        <v>3.6707250307813228</v>
      </c>
      <c r="O78" s="143">
        <f t="shared" si="32"/>
        <v>3.832834993431554</v>
      </c>
      <c r="P78" s="52">
        <f t="shared" si="37"/>
        <v>4.416292729388277E-2</v>
      </c>
    </row>
    <row r="79" spans="1:16" ht="20.100000000000001" customHeight="1" x14ac:dyDescent="0.25">
      <c r="A79" s="38" t="s">
        <v>159</v>
      </c>
      <c r="B79" s="19">
        <v>1240.1100000000006</v>
      </c>
      <c r="C79" s="140">
        <v>1431.49</v>
      </c>
      <c r="D79" s="247">
        <f t="shared" si="33"/>
        <v>1.3838044784510771E-3</v>
      </c>
      <c r="E79" s="215">
        <f t="shared" si="34"/>
        <v>1.539451453320076E-3</v>
      </c>
      <c r="F79" s="52">
        <f t="shared" si="29"/>
        <v>0.15432501955471639</v>
      </c>
      <c r="H79" s="19">
        <v>2185.9920000000002</v>
      </c>
      <c r="I79" s="140">
        <v>2730.5709999999995</v>
      </c>
      <c r="J79" s="214">
        <f t="shared" si="35"/>
        <v>1.0455100371267904E-2</v>
      </c>
      <c r="K79" s="215">
        <f t="shared" si="36"/>
        <v>1.227247720025839E-2</v>
      </c>
      <c r="L79" s="52">
        <f t="shared" si="30"/>
        <v>0.24912213768394359</v>
      </c>
      <c r="N79" s="40">
        <f t="shared" si="31"/>
        <v>17.627404020611067</v>
      </c>
      <c r="O79" s="143">
        <f t="shared" si="32"/>
        <v>19.075026720410197</v>
      </c>
      <c r="P79" s="52">
        <f t="shared" si="37"/>
        <v>8.2123419767679826E-2</v>
      </c>
    </row>
    <row r="80" spans="1:16" ht="20.100000000000001" customHeight="1" x14ac:dyDescent="0.25">
      <c r="A80" s="38" t="s">
        <v>164</v>
      </c>
      <c r="B80" s="19">
        <v>6938.04</v>
      </c>
      <c r="C80" s="140">
        <v>6587.35</v>
      </c>
      <c r="D80" s="247">
        <f t="shared" si="33"/>
        <v>7.7419671026543674E-3</v>
      </c>
      <c r="E80" s="215">
        <f t="shared" si="34"/>
        <v>7.0841609309376967E-3</v>
      </c>
      <c r="F80" s="52">
        <f t="shared" si="29"/>
        <v>-5.0545975520463936E-2</v>
      </c>
      <c r="H80" s="19">
        <v>2224.927000000001</v>
      </c>
      <c r="I80" s="140">
        <v>2117.9150000000009</v>
      </c>
      <c r="J80" s="214">
        <f t="shared" si="35"/>
        <v>1.0641317582014935E-2</v>
      </c>
      <c r="K80" s="215">
        <f t="shared" si="36"/>
        <v>9.5189114473072708E-3</v>
      </c>
      <c r="L80" s="52">
        <f t="shared" si="30"/>
        <v>-4.8096858908179961E-2</v>
      </c>
      <c r="N80" s="40">
        <f t="shared" si="31"/>
        <v>3.2068523675274303</v>
      </c>
      <c r="O80" s="143">
        <f t="shared" si="32"/>
        <v>3.2151244430613235</v>
      </c>
      <c r="P80" s="52">
        <f t="shared" si="37"/>
        <v>2.5794999538039823E-3</v>
      </c>
    </row>
    <row r="81" spans="1:16" ht="20.100000000000001" customHeight="1" x14ac:dyDescent="0.25">
      <c r="A81" s="38" t="s">
        <v>167</v>
      </c>
      <c r="B81" s="19">
        <v>8346.9599999999955</v>
      </c>
      <c r="C81" s="140">
        <v>8301.9699999999993</v>
      </c>
      <c r="D81" s="247">
        <f t="shared" si="33"/>
        <v>9.3141419950262417E-3</v>
      </c>
      <c r="E81" s="215">
        <f t="shared" si="34"/>
        <v>8.9280957477311535E-3</v>
      </c>
      <c r="F81" s="52">
        <f t="shared" ref="F81:F83" si="38">(C81-B81)/B81</f>
        <v>-5.3899862944109195E-3</v>
      </c>
      <c r="H81" s="19">
        <v>1996.6139999999989</v>
      </c>
      <c r="I81" s="140">
        <v>2042.4849999999999</v>
      </c>
      <c r="J81" s="214">
        <f t="shared" si="35"/>
        <v>9.5493486584940293E-3</v>
      </c>
      <c r="K81" s="215">
        <f t="shared" si="36"/>
        <v>9.1798933609013502E-3</v>
      </c>
      <c r="L81" s="52">
        <f t="shared" ref="L81:L87" si="39">(I81-H81)/H81</f>
        <v>2.2974395651839077E-2</v>
      </c>
      <c r="N81" s="40">
        <f t="shared" si="31"/>
        <v>2.3920253601311137</v>
      </c>
      <c r="O81" s="143">
        <f t="shared" si="32"/>
        <v>2.4602413643990522</v>
      </c>
      <c r="P81" s="52">
        <f t="shared" ref="P81:P83" si="40">(O81-N81)/N81</f>
        <v>2.8518094082497263E-2</v>
      </c>
    </row>
    <row r="82" spans="1:16" ht="20.100000000000001" customHeight="1" x14ac:dyDescent="0.25">
      <c r="A82" s="38" t="s">
        <v>165</v>
      </c>
      <c r="B82" s="19">
        <v>3910.170000000001</v>
      </c>
      <c r="C82" s="140">
        <v>8242.14</v>
      </c>
      <c r="D82" s="247">
        <f t="shared" si="33"/>
        <v>4.3632506451081335E-3</v>
      </c>
      <c r="E82" s="215">
        <f t="shared" si="34"/>
        <v>8.8637534327641338E-3</v>
      </c>
      <c r="F82" s="52">
        <f t="shared" si="38"/>
        <v>1.1078725477408904</v>
      </c>
      <c r="H82" s="19">
        <v>784.24600000000009</v>
      </c>
      <c r="I82" s="140">
        <v>1737.6789999999996</v>
      </c>
      <c r="J82" s="214">
        <f t="shared" si="35"/>
        <v>3.7508694660206296E-3</v>
      </c>
      <c r="K82" s="215">
        <f t="shared" si="36"/>
        <v>7.8099510720899762E-3</v>
      </c>
      <c r="L82" s="52">
        <f t="shared" si="39"/>
        <v>1.2157320534628158</v>
      </c>
      <c r="N82" s="40">
        <f t="shared" si="31"/>
        <v>2.005657043044164</v>
      </c>
      <c r="O82" s="143">
        <f t="shared" si="32"/>
        <v>2.108286197516664</v>
      </c>
      <c r="P82" s="52">
        <f t="shared" si="40"/>
        <v>5.1169842236203349E-2</v>
      </c>
    </row>
    <row r="83" spans="1:16" ht="20.100000000000001" customHeight="1" x14ac:dyDescent="0.25">
      <c r="A83" s="38" t="s">
        <v>172</v>
      </c>
      <c r="B83" s="19">
        <v>9534.49</v>
      </c>
      <c r="C83" s="140">
        <v>6880.8199999999988</v>
      </c>
      <c r="D83" s="247">
        <f t="shared" si="33"/>
        <v>1.0639273904530247E-2</v>
      </c>
      <c r="E83" s="215">
        <f t="shared" si="34"/>
        <v>7.399764126213835E-3</v>
      </c>
      <c r="F83" s="52">
        <f t="shared" si="38"/>
        <v>-0.27832322441997431</v>
      </c>
      <c r="H83" s="19">
        <v>2035.5989999999997</v>
      </c>
      <c r="I83" s="140">
        <v>1547.9530000000002</v>
      </c>
      <c r="J83" s="214">
        <f t="shared" si="35"/>
        <v>9.7358050078191361E-3</v>
      </c>
      <c r="K83" s="215">
        <f t="shared" si="36"/>
        <v>6.9572327178350542E-3</v>
      </c>
      <c r="L83" s="52">
        <f t="shared" si="39"/>
        <v>-0.23955897011150015</v>
      </c>
      <c r="N83" s="40">
        <f t="shared" si="31"/>
        <v>2.134984671440213</v>
      </c>
      <c r="O83" s="143">
        <f t="shared" si="32"/>
        <v>2.2496635575411079</v>
      </c>
      <c r="P83" s="52">
        <f t="shared" si="40"/>
        <v>5.3714149630655253E-2</v>
      </c>
    </row>
    <row r="84" spans="1:16" ht="20.100000000000001" customHeight="1" x14ac:dyDescent="0.25">
      <c r="A84" s="38" t="s">
        <v>170</v>
      </c>
      <c r="B84" s="19">
        <v>18151.700000000004</v>
      </c>
      <c r="C84" s="140">
        <v>12568.189999999999</v>
      </c>
      <c r="D84" s="247">
        <f t="shared" si="33"/>
        <v>2.0254980406173979E-2</v>
      </c>
      <c r="E84" s="215">
        <f t="shared" si="34"/>
        <v>1.3516069522737038E-2</v>
      </c>
      <c r="F84" s="52">
        <f t="shared" ref="F84:F87" si="41">(C84-B84)/B84</f>
        <v>-0.30760259369645843</v>
      </c>
      <c r="H84" s="19">
        <v>2054.0629999999992</v>
      </c>
      <c r="I84" s="140">
        <v>1469.0510000000002</v>
      </c>
      <c r="J84" s="214">
        <f t="shared" si="35"/>
        <v>9.824114101930681E-3</v>
      </c>
      <c r="K84" s="215">
        <f t="shared" si="36"/>
        <v>6.6026098217247574E-3</v>
      </c>
      <c r="L84" s="52">
        <f t="shared" ref="L84:L85" si="42">(I84-H84)/H84</f>
        <v>-0.28480723327376001</v>
      </c>
      <c r="N84" s="40">
        <f t="shared" si="31"/>
        <v>1.1316091605744909</v>
      </c>
      <c r="O84" s="143">
        <f t="shared" si="32"/>
        <v>1.1688644108658448</v>
      </c>
      <c r="P84" s="52">
        <f t="shared" ref="P84:P86" si="43">(O84-N84)/N84</f>
        <v>3.2922365414963857E-2</v>
      </c>
    </row>
    <row r="85" spans="1:16" ht="20.100000000000001" customHeight="1" x14ac:dyDescent="0.25">
      <c r="A85" s="38" t="s">
        <v>168</v>
      </c>
      <c r="B85" s="19">
        <v>27625.669999999987</v>
      </c>
      <c r="C85" s="140">
        <v>28453.080000000016</v>
      </c>
      <c r="D85" s="247">
        <f t="shared" si="33"/>
        <v>3.0826721715179729E-2</v>
      </c>
      <c r="E85" s="215">
        <f t="shared" si="34"/>
        <v>3.0598981031954405E-2</v>
      </c>
      <c r="F85" s="52">
        <f t="shared" si="41"/>
        <v>2.9950766804932853E-2</v>
      </c>
      <c r="H85" s="19">
        <v>1432.662</v>
      </c>
      <c r="I85" s="140">
        <v>1466.415</v>
      </c>
      <c r="J85" s="214">
        <f t="shared" si="35"/>
        <v>6.8520950708426268E-3</v>
      </c>
      <c r="K85" s="215">
        <f t="shared" si="36"/>
        <v>6.5907623913155564E-3</v>
      </c>
      <c r="L85" s="52">
        <f t="shared" si="42"/>
        <v>2.3559639328746017E-2</v>
      </c>
      <c r="N85" s="40">
        <f t="shared" si="31"/>
        <v>0.51859810096913517</v>
      </c>
      <c r="O85" s="143">
        <f t="shared" si="32"/>
        <v>0.51538005727323688</v>
      </c>
      <c r="P85" s="52">
        <f t="shared" si="43"/>
        <v>-6.2052747395035524E-3</v>
      </c>
    </row>
    <row r="86" spans="1:16" ht="20.100000000000001" customHeight="1" x14ac:dyDescent="0.25">
      <c r="A86" s="38" t="s">
        <v>169</v>
      </c>
      <c r="B86" s="19">
        <v>2637.4199999999996</v>
      </c>
      <c r="C86" s="140">
        <v>3919.9699999999989</v>
      </c>
      <c r="D86" s="247">
        <f t="shared" si="33"/>
        <v>2.9430240926663262E-3</v>
      </c>
      <c r="E86" s="215">
        <f t="shared" si="34"/>
        <v>4.2156099682646025E-3</v>
      </c>
      <c r="F86" s="52">
        <f t="shared" si="41"/>
        <v>0.48628963153384724</v>
      </c>
      <c r="H86" s="19">
        <v>962.23699999999985</v>
      </c>
      <c r="I86" s="140">
        <v>1328.3140000000003</v>
      </c>
      <c r="J86" s="214">
        <f t="shared" si="35"/>
        <v>4.6021597590236883E-3</v>
      </c>
      <c r="K86" s="215">
        <f t="shared" si="36"/>
        <v>5.9700711974836141E-3</v>
      </c>
      <c r="L86" s="52">
        <f t="shared" si="39"/>
        <v>0.38044369526426497</v>
      </c>
      <c r="N86" s="40">
        <f t="shared" si="31"/>
        <v>3.6484026055766621</v>
      </c>
      <c r="O86" s="143">
        <f t="shared" si="32"/>
        <v>3.3885820554749162</v>
      </c>
      <c r="P86" s="52">
        <f t="shared" si="43"/>
        <v>-7.1214879000635667E-2</v>
      </c>
    </row>
    <row r="87" spans="1:16" ht="20.100000000000001" customHeight="1" x14ac:dyDescent="0.25">
      <c r="A87" s="38" t="s">
        <v>166</v>
      </c>
      <c r="B87" s="19">
        <v>9961.380000000001</v>
      </c>
      <c r="C87" s="140">
        <v>4852.510000000002</v>
      </c>
      <c r="D87" s="247">
        <f t="shared" si="33"/>
        <v>1.1115628658387552E-2</v>
      </c>
      <c r="E87" s="215">
        <f t="shared" si="34"/>
        <v>5.2184811432494848E-3</v>
      </c>
      <c r="F87" s="52">
        <f t="shared" si="41"/>
        <v>-0.51286769503823748</v>
      </c>
      <c r="H87" s="19">
        <v>2431.9900000000002</v>
      </c>
      <c r="I87" s="140">
        <v>1297.5129999999999</v>
      </c>
      <c r="J87" s="214">
        <f t="shared" si="35"/>
        <v>1.1631652609853937E-2</v>
      </c>
      <c r="K87" s="215">
        <f t="shared" si="36"/>
        <v>5.8316369395041787E-3</v>
      </c>
      <c r="L87" s="52">
        <f t="shared" si="39"/>
        <v>-0.4664809477012653</v>
      </c>
      <c r="N87" s="40">
        <f t="shared" ref="N87" si="44">(H87/B87)*10</f>
        <v>2.4414187592482168</v>
      </c>
      <c r="O87" s="143">
        <f t="shared" ref="O87" si="45">(I87/C87)*10</f>
        <v>2.6739007235430723</v>
      </c>
      <c r="P87" s="52">
        <f t="shared" ref="P87" si="46">(O87-N87)/N87</f>
        <v>9.5224124666938886E-2</v>
      </c>
    </row>
    <row r="88" spans="1:16" ht="20.100000000000001" customHeight="1" x14ac:dyDescent="0.25">
      <c r="A88" s="38" t="s">
        <v>197</v>
      </c>
      <c r="B88" s="19">
        <v>6127.8199999999988</v>
      </c>
      <c r="C88" s="140">
        <v>4140.24</v>
      </c>
      <c r="D88" s="247">
        <f t="shared" si="33"/>
        <v>6.8378649951553287E-3</v>
      </c>
      <c r="E88" s="215">
        <f t="shared" si="34"/>
        <v>4.4524924973935627E-3</v>
      </c>
      <c r="F88" s="52">
        <f t="shared" ref="F88:F94" si="47">(C88-B88)/B88</f>
        <v>-0.32435352213348295</v>
      </c>
      <c r="H88" s="19">
        <v>1466.71</v>
      </c>
      <c r="I88" s="140">
        <v>1007.1079999999999</v>
      </c>
      <c r="J88" s="214">
        <f t="shared" si="35"/>
        <v>7.0149388769686011E-3</v>
      </c>
      <c r="K88" s="215">
        <f t="shared" si="36"/>
        <v>4.5264195540778204E-3</v>
      </c>
      <c r="L88" s="52">
        <f t="shared" ref="L88:L94" si="48">(I88-H88)/H88</f>
        <v>-0.31335574176217529</v>
      </c>
      <c r="N88" s="40">
        <f t="shared" si="31"/>
        <v>2.3935265722557131</v>
      </c>
      <c r="O88" s="143">
        <f t="shared" si="32"/>
        <v>2.4324870055842176</v>
      </c>
      <c r="P88" s="52">
        <f t="shared" ref="P88:P93" si="49">(O88-N88)/N88</f>
        <v>1.6277418341667849E-2</v>
      </c>
    </row>
    <row r="89" spans="1:16" ht="20.100000000000001" customHeight="1" x14ac:dyDescent="0.25">
      <c r="A89" s="38" t="s">
        <v>199</v>
      </c>
      <c r="B89" s="19">
        <v>2109.8200000000002</v>
      </c>
      <c r="C89" s="140">
        <v>4332.54</v>
      </c>
      <c r="D89" s="247">
        <f t="shared" si="33"/>
        <v>2.3542898329387317E-3</v>
      </c>
      <c r="E89" s="215">
        <f t="shared" si="34"/>
        <v>4.6592955588703813E-3</v>
      </c>
      <c r="F89" s="52">
        <f t="shared" si="47"/>
        <v>1.0535116739816666</v>
      </c>
      <c r="H89" s="19">
        <v>481.60799999999989</v>
      </c>
      <c r="I89" s="140">
        <v>916.17600000000016</v>
      </c>
      <c r="J89" s="214">
        <f t="shared" si="35"/>
        <v>2.3034210461911988E-3</v>
      </c>
      <c r="K89" s="215">
        <f t="shared" si="36"/>
        <v>4.1177281496888136E-3</v>
      </c>
      <c r="L89" s="52">
        <f t="shared" si="48"/>
        <v>0.90232720386704612</v>
      </c>
      <c r="N89" s="40">
        <f t="shared" si="31"/>
        <v>2.2826971021224551</v>
      </c>
      <c r="O89" s="143">
        <f t="shared" si="32"/>
        <v>2.1146394493761171</v>
      </c>
      <c r="P89" s="52">
        <f t="shared" si="49"/>
        <v>-7.3622405964452201E-2</v>
      </c>
    </row>
    <row r="90" spans="1:16" ht="20.100000000000001" customHeight="1" x14ac:dyDescent="0.25">
      <c r="A90" s="38" t="s">
        <v>171</v>
      </c>
      <c r="B90" s="19">
        <v>2170.190000000001</v>
      </c>
      <c r="C90" s="140">
        <v>2699.1200000000013</v>
      </c>
      <c r="D90" s="247">
        <f t="shared" si="33"/>
        <v>2.4216550476084727E-3</v>
      </c>
      <c r="E90" s="215">
        <f t="shared" si="34"/>
        <v>2.9026847597156008E-3</v>
      </c>
      <c r="F90" s="52">
        <f t="shared" si="47"/>
        <v>0.2437252037840005</v>
      </c>
      <c r="H90" s="19">
        <v>711.02700000000004</v>
      </c>
      <c r="I90" s="140">
        <v>851.37299999999993</v>
      </c>
      <c r="J90" s="214">
        <f t="shared" si="35"/>
        <v>3.4006797150591141E-3</v>
      </c>
      <c r="K90" s="215">
        <f t="shared" si="36"/>
        <v>3.8264728261655115E-3</v>
      </c>
      <c r="L90" s="52">
        <f t="shared" si="48"/>
        <v>0.19738490943381881</v>
      </c>
      <c r="N90" s="40">
        <f t="shared" si="31"/>
        <v>3.2763352517521493</v>
      </c>
      <c r="O90" s="143">
        <f t="shared" si="32"/>
        <v>3.1542613888971207</v>
      </c>
      <c r="P90" s="52">
        <f t="shared" si="49"/>
        <v>-3.7259270946019593E-2</v>
      </c>
    </row>
    <row r="91" spans="1:16" ht="20.100000000000001" customHeight="1" x14ac:dyDescent="0.25">
      <c r="A91" s="38" t="s">
        <v>173</v>
      </c>
      <c r="B91" s="19">
        <v>983.46000000000015</v>
      </c>
      <c r="C91" s="140">
        <v>3230.5800000000004</v>
      </c>
      <c r="D91" s="247">
        <f t="shared" si="33"/>
        <v>1.0974158359964004E-3</v>
      </c>
      <c r="E91" s="215">
        <f t="shared" si="34"/>
        <v>3.4742269076743614E-3</v>
      </c>
      <c r="F91" s="52">
        <f t="shared" si="47"/>
        <v>2.2849124519553414</v>
      </c>
      <c r="H91" s="19">
        <v>178.69600000000003</v>
      </c>
      <c r="I91" s="140">
        <v>674.04800000000012</v>
      </c>
      <c r="J91" s="214">
        <f t="shared" si="35"/>
        <v>8.5466214695391817E-4</v>
      </c>
      <c r="K91" s="215">
        <f t="shared" si="36"/>
        <v>3.0294904296133554E-3</v>
      </c>
      <c r="L91" s="52">
        <f t="shared" si="48"/>
        <v>2.7720374266911403</v>
      </c>
      <c r="N91" s="40">
        <f t="shared" si="31"/>
        <v>1.8170134016635144</v>
      </c>
      <c r="O91" s="143">
        <f t="shared" si="32"/>
        <v>2.0864612546353904</v>
      </c>
      <c r="P91" s="52">
        <f t="shared" si="49"/>
        <v>0.14829161563981352</v>
      </c>
    </row>
    <row r="92" spans="1:16" ht="20.100000000000001" customHeight="1" x14ac:dyDescent="0.25">
      <c r="A92" s="38" t="s">
        <v>163</v>
      </c>
      <c r="B92" s="19">
        <v>2493.3900000000012</v>
      </c>
      <c r="C92" s="140">
        <v>1887.6100000000001</v>
      </c>
      <c r="D92" s="247">
        <f t="shared" si="33"/>
        <v>2.782304995948046E-3</v>
      </c>
      <c r="E92" s="215">
        <f t="shared" si="34"/>
        <v>2.0299715386076808E-3</v>
      </c>
      <c r="F92" s="52">
        <f t="shared" si="47"/>
        <v>-0.24295437135787054</v>
      </c>
      <c r="H92" s="19">
        <v>904.2529999999997</v>
      </c>
      <c r="I92" s="140">
        <v>642.59100000000001</v>
      </c>
      <c r="J92" s="214">
        <f t="shared" si="35"/>
        <v>4.3248355328016352E-3</v>
      </c>
      <c r="K92" s="215">
        <f t="shared" si="36"/>
        <v>2.888107797450145E-3</v>
      </c>
      <c r="L92" s="52">
        <f t="shared" si="48"/>
        <v>-0.28936813037944004</v>
      </c>
      <c r="N92" s="40">
        <f t="shared" si="31"/>
        <v>3.6266007323362941</v>
      </c>
      <c r="O92" s="143">
        <f t="shared" si="32"/>
        <v>3.404257235339927</v>
      </c>
      <c r="P92" s="52">
        <f t="shared" si="49"/>
        <v>-6.1309064164097031E-2</v>
      </c>
    </row>
    <row r="93" spans="1:16" ht="20.100000000000001" customHeight="1" x14ac:dyDescent="0.25">
      <c r="A93" s="38" t="s">
        <v>200</v>
      </c>
      <c r="B93" s="19">
        <v>1640.3300000000002</v>
      </c>
      <c r="C93" s="140">
        <v>1568.0999999999997</v>
      </c>
      <c r="D93" s="247">
        <f t="shared" si="33"/>
        <v>1.8303989163361756E-3</v>
      </c>
      <c r="E93" s="215">
        <f t="shared" si="34"/>
        <v>1.6863644342267222E-3</v>
      </c>
      <c r="F93" s="52">
        <f t="shared" si="47"/>
        <v>-4.4033822462553551E-2</v>
      </c>
      <c r="H93" s="19">
        <v>542.01699999999994</v>
      </c>
      <c r="I93" s="140">
        <v>575.1640000000001</v>
      </c>
      <c r="J93" s="214">
        <f t="shared" si="35"/>
        <v>2.5923434934498912E-3</v>
      </c>
      <c r="K93" s="215">
        <f t="shared" si="36"/>
        <v>2.5850589771917371E-3</v>
      </c>
      <c r="L93" s="52">
        <f t="shared" si="48"/>
        <v>6.11549084253818E-2</v>
      </c>
      <c r="N93" s="40">
        <f t="shared" si="31"/>
        <v>3.3043168142995611</v>
      </c>
      <c r="O93" s="143">
        <f t="shared" si="32"/>
        <v>3.6679038326637348</v>
      </c>
      <c r="P93" s="52">
        <f t="shared" si="49"/>
        <v>0.11003394613698556</v>
      </c>
    </row>
    <row r="94" spans="1:16" ht="20.100000000000001" customHeight="1" x14ac:dyDescent="0.25">
      <c r="A94" s="38" t="s">
        <v>213</v>
      </c>
      <c r="B94" s="19">
        <v>1254.2399999999993</v>
      </c>
      <c r="C94" s="140">
        <v>1200.0499999999997</v>
      </c>
      <c r="D94" s="247">
        <f t="shared" si="33"/>
        <v>1.399571754967283E-3</v>
      </c>
      <c r="E94" s="215">
        <f t="shared" si="34"/>
        <v>1.2905564946711166E-3</v>
      </c>
      <c r="F94" s="52">
        <f t="shared" si="47"/>
        <v>-4.3205447123357277E-2</v>
      </c>
      <c r="H94" s="19">
        <v>412.37899999999979</v>
      </c>
      <c r="I94" s="140">
        <v>454.8490000000001</v>
      </c>
      <c r="J94" s="214">
        <f t="shared" si="35"/>
        <v>1.9723145537600705E-3</v>
      </c>
      <c r="K94" s="215">
        <f t="shared" si="36"/>
        <v>2.0443064773120094E-3</v>
      </c>
      <c r="L94" s="52">
        <f t="shared" si="48"/>
        <v>0.10298778550799224</v>
      </c>
      <c r="N94" s="40">
        <f t="shared" ref="N94" si="50">(H94/B94)*10</f>
        <v>3.2878795126929456</v>
      </c>
      <c r="O94" s="143">
        <f t="shared" ref="O94" si="51">(I94/C94)*10</f>
        <v>3.7902504062330755</v>
      </c>
      <c r="P94" s="52">
        <f t="shared" ref="P94" si="52">(O94-N94)/N94</f>
        <v>0.15279480029627418</v>
      </c>
    </row>
    <row r="95" spans="1:16" ht="20.100000000000001" customHeight="1" thickBot="1" x14ac:dyDescent="0.3">
      <c r="A95" s="8" t="s">
        <v>17</v>
      </c>
      <c r="B95" s="19">
        <f>B96-SUM(B68:B94)</f>
        <v>36006.309999999939</v>
      </c>
      <c r="C95" s="140">
        <f>C96-SUM(C68:C94)</f>
        <v>35197.809999999939</v>
      </c>
      <c r="D95" s="247">
        <f t="shared" si="33"/>
        <v>4.0178446291456157E-2</v>
      </c>
      <c r="E95" s="215">
        <f t="shared" si="34"/>
        <v>3.7852391395108459E-2</v>
      </c>
      <c r="F95" s="52">
        <f>(C95-B95)/B95</f>
        <v>-2.2454397576424836E-2</v>
      </c>
      <c r="H95" s="19">
        <f>H96-SUM(H68:H94)</f>
        <v>8977.5650000000314</v>
      </c>
      <c r="I95" s="140">
        <f>I96-SUM(I68:I94)</f>
        <v>8063.7709999999788</v>
      </c>
      <c r="J95" s="214">
        <f t="shared" si="35"/>
        <v>4.2937642573523623E-2</v>
      </c>
      <c r="K95" s="215">
        <f t="shared" si="36"/>
        <v>3.6242399756536106E-2</v>
      </c>
      <c r="L95" s="52">
        <f>(I95-H95)/H95</f>
        <v>-0.10178639753653128</v>
      </c>
      <c r="N95" s="40">
        <f t="shared" si="31"/>
        <v>2.4933310300333602</v>
      </c>
      <c r="O95" s="143">
        <f t="shared" si="32"/>
        <v>2.2909865699030685</v>
      </c>
      <c r="P95" s="52">
        <f>(O95-N95)/N95</f>
        <v>-8.1154270208390417E-2</v>
      </c>
    </row>
    <row r="96" spans="1:16" ht="26.25" customHeight="1" thickBot="1" x14ac:dyDescent="0.3">
      <c r="A96" s="12" t="s">
        <v>18</v>
      </c>
      <c r="B96" s="17">
        <v>896159.83999999985</v>
      </c>
      <c r="C96" s="145">
        <v>929870.17999999959</v>
      </c>
      <c r="D96" s="243">
        <f>SUM(D68:D95)</f>
        <v>1.0000000000000002</v>
      </c>
      <c r="E96" s="244">
        <f>SUM(E68:E95)</f>
        <v>1</v>
      </c>
      <c r="F96" s="57">
        <f>(C96-B96)/B96</f>
        <v>3.7616436817788819E-2</v>
      </c>
      <c r="G96" s="1"/>
      <c r="H96" s="17">
        <v>209083.78900000002</v>
      </c>
      <c r="I96" s="145">
        <v>222495.50400000002</v>
      </c>
      <c r="J96" s="255">
        <f t="shared" si="35"/>
        <v>1</v>
      </c>
      <c r="K96" s="244">
        <f t="shared" si="36"/>
        <v>1</v>
      </c>
      <c r="L96" s="57">
        <f>(I96-H96)/H96</f>
        <v>6.4145169092951509E-2</v>
      </c>
      <c r="M96" s="1"/>
      <c r="N96" s="37">
        <f t="shared" si="31"/>
        <v>2.3331082209620111</v>
      </c>
      <c r="O96" s="150">
        <f t="shared" si="32"/>
        <v>2.3927587827367485</v>
      </c>
      <c r="P96" s="57">
        <f>(O96-N96)/N96</f>
        <v>2.5566993094791653E-2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3" t="s">
        <v>16</v>
      </c>
      <c r="B4" s="326"/>
      <c r="C4" s="326"/>
      <c r="D4" s="326"/>
      <c r="E4" s="348" t="s">
        <v>1</v>
      </c>
      <c r="F4" s="349"/>
      <c r="G4" s="346" t="s">
        <v>104</v>
      </c>
      <c r="H4" s="346"/>
      <c r="I4" s="130" t="s">
        <v>0</v>
      </c>
      <c r="K4" s="350" t="s">
        <v>19</v>
      </c>
      <c r="L4" s="349"/>
      <c r="M4" s="346" t="s">
        <v>104</v>
      </c>
      <c r="N4" s="346"/>
      <c r="O4" s="130" t="s">
        <v>0</v>
      </c>
      <c r="Q4" s="356" t="s">
        <v>22</v>
      </c>
      <c r="R4" s="346"/>
      <c r="S4" s="130" t="s">
        <v>0</v>
      </c>
    </row>
    <row r="5" spans="1:19" x14ac:dyDescent="0.25">
      <c r="A5" s="347"/>
      <c r="B5" s="327"/>
      <c r="C5" s="327"/>
      <c r="D5" s="327"/>
      <c r="E5" s="351" t="s">
        <v>205</v>
      </c>
      <c r="F5" s="352"/>
      <c r="G5" s="353" t="str">
        <f>E5</f>
        <v>jan-jul</v>
      </c>
      <c r="H5" s="353"/>
      <c r="I5" s="131" t="s">
        <v>151</v>
      </c>
      <c r="K5" s="354" t="str">
        <f>E5</f>
        <v>jan-jul</v>
      </c>
      <c r="L5" s="352"/>
      <c r="M5" s="342" t="str">
        <f>E5</f>
        <v>jan-jul</v>
      </c>
      <c r="N5" s="343"/>
      <c r="O5" s="131" t="str">
        <f>I5</f>
        <v>2023/2022</v>
      </c>
      <c r="Q5" s="354" t="str">
        <f>E5</f>
        <v>jan-jul</v>
      </c>
      <c r="R5" s="352"/>
      <c r="S5" s="131" t="str">
        <f>O5</f>
        <v>2023/2022</v>
      </c>
    </row>
    <row r="6" spans="1:19" ht="15.75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355142.08000000019</v>
      </c>
      <c r="F7" s="145">
        <v>353079.92999999959</v>
      </c>
      <c r="G7" s="243">
        <f>E7/E15</f>
        <v>0.41916039221163137</v>
      </c>
      <c r="H7" s="244">
        <f>F7/F15</f>
        <v>0.40665162549828721</v>
      </c>
      <c r="I7" s="164">
        <f t="shared" ref="I7:I18" si="0">(F7-E7)/E7</f>
        <v>-5.8065493111956893E-3</v>
      </c>
      <c r="J7" s="1"/>
      <c r="K7" s="17">
        <v>89162.355000000025</v>
      </c>
      <c r="L7" s="145">
        <v>90513.864000000118</v>
      </c>
      <c r="M7" s="243">
        <f>K7/K15</f>
        <v>0.36271996517589783</v>
      </c>
      <c r="N7" s="244">
        <f>L7/L15</f>
        <v>0.35037815108647286</v>
      </c>
      <c r="O7" s="164">
        <f t="shared" ref="O7:O18" si="1">(L7-K7)/K7</f>
        <v>1.5157843240009671E-2</v>
      </c>
      <c r="P7" s="1"/>
      <c r="Q7" s="187">
        <f t="shared" ref="Q7:R18" si="2">(K7/E7)*10</f>
        <v>2.510610823701882</v>
      </c>
      <c r="R7" s="188">
        <f t="shared" si="2"/>
        <v>2.5635516581188917</v>
      </c>
      <c r="S7" s="55">
        <f>(R7-Q7)/Q7</f>
        <v>2.1086834294352607E-2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286900.73000000021</v>
      </c>
      <c r="F8" s="181">
        <v>296047.64999999962</v>
      </c>
      <c r="G8" s="245">
        <f>E8/E7</f>
        <v>0.80784774927262926</v>
      </c>
      <c r="H8" s="246">
        <f>F8/F7</f>
        <v>0.8384720422936528</v>
      </c>
      <c r="I8" s="206">
        <f t="shared" si="0"/>
        <v>3.1881828951775042E-2</v>
      </c>
      <c r="K8" s="180">
        <v>77481.365000000005</v>
      </c>
      <c r="L8" s="181">
        <v>80297.611000000121</v>
      </c>
      <c r="M8" s="250">
        <f>K8/K7</f>
        <v>0.86899190807600346</v>
      </c>
      <c r="N8" s="246">
        <f>L8/L7</f>
        <v>0.88713051737576931</v>
      </c>
      <c r="O8" s="207">
        <f t="shared" si="1"/>
        <v>3.6347397854956678E-2</v>
      </c>
      <c r="Q8" s="189">
        <f t="shared" si="2"/>
        <v>2.7006332469073868</v>
      </c>
      <c r="R8" s="190">
        <f t="shared" si="2"/>
        <v>2.7123204997573946</v>
      </c>
      <c r="S8" s="182">
        <f t="shared" ref="S8:S18" si="3">(R8-Q8)/Q8</f>
        <v>4.3275971898040604E-3</v>
      </c>
    </row>
    <row r="9" spans="1:19" ht="24" customHeight="1" x14ac:dyDescent="0.25">
      <c r="A9" s="8"/>
      <c r="B9" t="s">
        <v>37</v>
      </c>
      <c r="E9" s="19">
        <v>63996.189999999988</v>
      </c>
      <c r="F9" s="140">
        <v>52943.469999999972</v>
      </c>
      <c r="G9" s="247">
        <f>E9/E7</f>
        <v>0.18019883760324867</v>
      </c>
      <c r="H9" s="215">
        <f>F9/F7</f>
        <v>0.14994754870377378</v>
      </c>
      <c r="I9" s="182">
        <f t="shared" si="0"/>
        <v>-0.17270903158453679</v>
      </c>
      <c r="K9" s="19">
        <v>10715.981000000009</v>
      </c>
      <c r="L9" s="140">
        <v>9237.7460000000046</v>
      </c>
      <c r="M9" s="247">
        <f>K9/K7</f>
        <v>0.12018503773257229</v>
      </c>
      <c r="N9" s="215">
        <f>L9/L7</f>
        <v>0.10205890668859295</v>
      </c>
      <c r="O9" s="182">
        <f t="shared" si="1"/>
        <v>-0.13794677314190862</v>
      </c>
      <c r="Q9" s="189">
        <f t="shared" si="2"/>
        <v>1.6744717146442643</v>
      </c>
      <c r="R9" s="190">
        <f t="shared" si="2"/>
        <v>1.7448319877786647</v>
      </c>
      <c r="S9" s="182">
        <f t="shared" si="3"/>
        <v>4.2019385886938203E-2</v>
      </c>
    </row>
    <row r="10" spans="1:19" ht="24" customHeight="1" thickBot="1" x14ac:dyDescent="0.3">
      <c r="A10" s="8"/>
      <c r="B10" t="s">
        <v>36</v>
      </c>
      <c r="E10" s="19">
        <v>4245.16</v>
      </c>
      <c r="F10" s="140">
        <v>4088.8100000000004</v>
      </c>
      <c r="G10" s="247">
        <f>E10/E7</f>
        <v>1.1953413124122035E-2</v>
      </c>
      <c r="H10" s="215">
        <f>F10/F7</f>
        <v>1.1580409002573455E-2</v>
      </c>
      <c r="I10" s="186">
        <f t="shared" si="0"/>
        <v>-3.683017836783524E-2</v>
      </c>
      <c r="K10" s="19">
        <v>965.00900000000001</v>
      </c>
      <c r="L10" s="140">
        <v>978.50700000000006</v>
      </c>
      <c r="M10" s="247">
        <f>K10/K7</f>
        <v>1.0823054191424169E-2</v>
      </c>
      <c r="N10" s="215">
        <f>L10/L7</f>
        <v>1.0810575935637869E-2</v>
      </c>
      <c r="O10" s="209">
        <f t="shared" si="1"/>
        <v>1.3987434314084167E-2</v>
      </c>
      <c r="Q10" s="189">
        <f t="shared" si="2"/>
        <v>2.2731981833429131</v>
      </c>
      <c r="R10" s="190">
        <f t="shared" si="2"/>
        <v>2.3931339436168471</v>
      </c>
      <c r="S10" s="182">
        <f t="shared" si="3"/>
        <v>5.2760802446867677E-2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492128.05000000057</v>
      </c>
      <c r="F11" s="145">
        <v>515181.51999999979</v>
      </c>
      <c r="G11" s="243">
        <f>E11/E15</f>
        <v>0.58083960778836874</v>
      </c>
      <c r="H11" s="244">
        <f>F11/F15</f>
        <v>0.59334837450171274</v>
      </c>
      <c r="I11" s="164">
        <f t="shared" si="0"/>
        <v>4.6844454405716537E-2</v>
      </c>
      <c r="J11" s="1"/>
      <c r="K11" s="17">
        <v>156653.60099999997</v>
      </c>
      <c r="L11" s="145">
        <v>167818.06599999985</v>
      </c>
      <c r="M11" s="243">
        <f>K11/K15</f>
        <v>0.63728003482410223</v>
      </c>
      <c r="N11" s="244">
        <f>L11/L15</f>
        <v>0.64962184891352714</v>
      </c>
      <c r="O11" s="164">
        <f t="shared" si="1"/>
        <v>7.1268486193304184E-2</v>
      </c>
      <c r="Q11" s="191">
        <f t="shared" si="2"/>
        <v>3.1831878105708422</v>
      </c>
      <c r="R11" s="192">
        <f t="shared" si="2"/>
        <v>3.2574550810751113</v>
      </c>
      <c r="S11" s="57">
        <f t="shared" si="3"/>
        <v>2.3331099176002026E-2</v>
      </c>
    </row>
    <row r="12" spans="1:19" s="3" customFormat="1" ht="24" customHeight="1" x14ac:dyDescent="0.25">
      <c r="A12" s="46"/>
      <c r="B12" s="3" t="s">
        <v>33</v>
      </c>
      <c r="E12" s="31">
        <v>456585.0200000006</v>
      </c>
      <c r="F12" s="141">
        <v>481427.4099999998</v>
      </c>
      <c r="G12" s="247">
        <f>E12/E11</f>
        <v>0.9277768662038266</v>
      </c>
      <c r="H12" s="215">
        <f>F12/F11</f>
        <v>0.93448113200954874</v>
      </c>
      <c r="I12" s="206">
        <f t="shared" si="0"/>
        <v>5.4409121876138569E-2</v>
      </c>
      <c r="K12" s="31">
        <v>150705.48999999996</v>
      </c>
      <c r="L12" s="141">
        <v>162108.20899999986</v>
      </c>
      <c r="M12" s="247">
        <f>K12/K11</f>
        <v>0.96203016743930447</v>
      </c>
      <c r="N12" s="215">
        <f>L12/L11</f>
        <v>0.96597590988803317</v>
      </c>
      <c r="O12" s="206">
        <f t="shared" si="1"/>
        <v>7.566226684907032E-2</v>
      </c>
      <c r="Q12" s="189">
        <f t="shared" si="2"/>
        <v>3.300710347439777</v>
      </c>
      <c r="R12" s="190">
        <f t="shared" si="2"/>
        <v>3.3672409512370702</v>
      </c>
      <c r="S12" s="182">
        <f t="shared" si="3"/>
        <v>2.0156450216511201E-2</v>
      </c>
    </row>
    <row r="13" spans="1:19" ht="24" customHeight="1" x14ac:dyDescent="0.25">
      <c r="A13" s="8"/>
      <c r="B13" s="3" t="s">
        <v>37</v>
      </c>
      <c r="D13" s="3"/>
      <c r="E13" s="19">
        <v>33762.699999999975</v>
      </c>
      <c r="F13" s="140">
        <v>30765.399999999987</v>
      </c>
      <c r="G13" s="247">
        <f>E13/E11</f>
        <v>6.8605518421475747E-2</v>
      </c>
      <c r="H13" s="215">
        <f>F13/F11</f>
        <v>5.9717592354632594E-2</v>
      </c>
      <c r="I13" s="182">
        <f t="shared" si="0"/>
        <v>-8.8775483003432507E-2</v>
      </c>
      <c r="K13" s="19">
        <v>5729.2660000000024</v>
      </c>
      <c r="L13" s="140">
        <v>5414.8159999999971</v>
      </c>
      <c r="M13" s="247">
        <f>K13/K11</f>
        <v>3.6572833075187362E-2</v>
      </c>
      <c r="N13" s="215">
        <f>L13/L11</f>
        <v>3.2265989765368895E-2</v>
      </c>
      <c r="O13" s="182">
        <f t="shared" si="1"/>
        <v>-5.4884866578023286E-2</v>
      </c>
      <c r="Q13" s="189">
        <f t="shared" si="2"/>
        <v>1.6969217509263201</v>
      </c>
      <c r="R13" s="190">
        <f t="shared" si="2"/>
        <v>1.7600343242733718</v>
      </c>
      <c r="S13" s="182">
        <f t="shared" si="3"/>
        <v>3.719238869594288E-2</v>
      </c>
    </row>
    <row r="14" spans="1:19" ht="24" customHeight="1" thickBot="1" x14ac:dyDescent="0.3">
      <c r="A14" s="8"/>
      <c r="B14" t="s">
        <v>36</v>
      </c>
      <c r="E14" s="19">
        <v>1780.3299999999995</v>
      </c>
      <c r="F14" s="140">
        <v>2988.7099999999996</v>
      </c>
      <c r="G14" s="247">
        <f>E14/E11</f>
        <v>3.617615374697698E-3</v>
      </c>
      <c r="H14" s="215">
        <f>F14/F11</f>
        <v>5.8012756358186155E-3</v>
      </c>
      <c r="I14" s="186">
        <f t="shared" si="0"/>
        <v>0.67873933484241711</v>
      </c>
      <c r="K14" s="19">
        <v>218.84499999999994</v>
      </c>
      <c r="L14" s="140">
        <v>295.041</v>
      </c>
      <c r="M14" s="247">
        <f>K14/K11</f>
        <v>1.3969994855081561E-3</v>
      </c>
      <c r="N14" s="215">
        <f>L14/L11</f>
        <v>1.7581003465979657E-3</v>
      </c>
      <c r="O14" s="209">
        <f t="shared" si="1"/>
        <v>0.34817336471018334</v>
      </c>
      <c r="Q14" s="189">
        <f t="shared" si="2"/>
        <v>1.2292383996225418</v>
      </c>
      <c r="R14" s="190">
        <f t="shared" si="2"/>
        <v>0.98718510661790548</v>
      </c>
      <c r="S14" s="182">
        <f t="shared" si="3"/>
        <v>-0.1969132212912994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847270.1300000007</v>
      </c>
      <c r="F15" s="145">
        <v>868261.44999999937</v>
      </c>
      <c r="G15" s="243">
        <f>G7+G11</f>
        <v>1</v>
      </c>
      <c r="H15" s="244">
        <f>H7+H11</f>
        <v>1</v>
      </c>
      <c r="I15" s="164">
        <f t="shared" si="0"/>
        <v>2.4775239037399619E-2</v>
      </c>
      <c r="J15" s="1"/>
      <c r="K15" s="17">
        <v>245815.95599999998</v>
      </c>
      <c r="L15" s="145">
        <v>258331.92999999996</v>
      </c>
      <c r="M15" s="243">
        <f>M7+M11</f>
        <v>1</v>
      </c>
      <c r="N15" s="244">
        <f>N7+N11</f>
        <v>1</v>
      </c>
      <c r="O15" s="164">
        <f t="shared" si="1"/>
        <v>5.0916035735288023E-2</v>
      </c>
      <c r="Q15" s="191">
        <f t="shared" si="2"/>
        <v>2.9012701769623317</v>
      </c>
      <c r="R15" s="192">
        <f t="shared" si="2"/>
        <v>2.9752781261911392</v>
      </c>
      <c r="S15" s="57">
        <f t="shared" si="3"/>
        <v>2.5508809836626383E-2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743485.75000000081</v>
      </c>
      <c r="F16" s="181">
        <f t="shared" ref="F16:F17" si="4">F8+F12</f>
        <v>777475.05999999936</v>
      </c>
      <c r="G16" s="245">
        <f>E16/E15</f>
        <v>0.87750733051335139</v>
      </c>
      <c r="H16" s="246">
        <f>F16/F15</f>
        <v>0.89543887961396873</v>
      </c>
      <c r="I16" s="207">
        <f t="shared" si="0"/>
        <v>4.5716155286094594E-2</v>
      </c>
      <c r="J16" s="3"/>
      <c r="K16" s="180">
        <f t="shared" ref="K16:L18" si="5">K8+K12</f>
        <v>228186.85499999998</v>
      </c>
      <c r="L16" s="181">
        <f t="shared" si="5"/>
        <v>242405.81999999998</v>
      </c>
      <c r="M16" s="250">
        <f>K16/K15</f>
        <v>0.92828333324302192</v>
      </c>
      <c r="N16" s="246">
        <f>L16/L15</f>
        <v>0.93835020703789895</v>
      </c>
      <c r="O16" s="207">
        <f t="shared" si="1"/>
        <v>6.2312813768347866E-2</v>
      </c>
      <c r="P16" s="3"/>
      <c r="Q16" s="189">
        <f t="shared" si="2"/>
        <v>3.069149005209578</v>
      </c>
      <c r="R16" s="190">
        <f t="shared" si="2"/>
        <v>3.1178597548839724</v>
      </c>
      <c r="S16" s="182">
        <f t="shared" si="3"/>
        <v>1.5871093124417444E-2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97758.889999999956</v>
      </c>
      <c r="F17" s="140">
        <f t="shared" si="4"/>
        <v>83708.869999999966</v>
      </c>
      <c r="G17" s="248">
        <f>E17/E15</f>
        <v>0.11538101785790546</v>
      </c>
      <c r="H17" s="215">
        <f>F17/F15</f>
        <v>9.6409750772650363E-2</v>
      </c>
      <c r="I17" s="182">
        <f t="shared" si="0"/>
        <v>-0.14372114904332481</v>
      </c>
      <c r="K17" s="19">
        <f t="shared" si="5"/>
        <v>16445.24700000001</v>
      </c>
      <c r="L17" s="140">
        <f t="shared" si="5"/>
        <v>14652.562000000002</v>
      </c>
      <c r="M17" s="247">
        <f>K17/K15</f>
        <v>6.690064903679406E-2</v>
      </c>
      <c r="N17" s="215">
        <f>L17/L15</f>
        <v>5.6719902955859942E-2</v>
      </c>
      <c r="O17" s="182">
        <f t="shared" si="1"/>
        <v>-0.10900930828220504</v>
      </c>
      <c r="Q17" s="189">
        <f t="shared" si="2"/>
        <v>1.6822252175735648</v>
      </c>
      <c r="R17" s="190">
        <f t="shared" si="2"/>
        <v>1.7504192805374159</v>
      </c>
      <c r="S17" s="182">
        <f t="shared" si="3"/>
        <v>4.0538010161453863E-2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6025.49</v>
      </c>
      <c r="F18" s="142">
        <f>F10+F14</f>
        <v>7077.52</v>
      </c>
      <c r="G18" s="249">
        <f>E18/E15</f>
        <v>7.1116516287432381E-3</v>
      </c>
      <c r="H18" s="221">
        <f>F18/F15</f>
        <v>8.1513696133808603E-3</v>
      </c>
      <c r="I18" s="208">
        <f t="shared" si="0"/>
        <v>0.17459658882514131</v>
      </c>
      <c r="K18" s="21">
        <f t="shared" si="5"/>
        <v>1183.854</v>
      </c>
      <c r="L18" s="142">
        <f t="shared" si="5"/>
        <v>1273.548</v>
      </c>
      <c r="M18" s="249">
        <f>K18/K15</f>
        <v>4.8160177201841212E-3</v>
      </c>
      <c r="N18" s="221">
        <f>L18/L15</f>
        <v>4.9298900062411961E-3</v>
      </c>
      <c r="O18" s="208">
        <f t="shared" si="1"/>
        <v>7.57644101384123E-2</v>
      </c>
      <c r="Q18" s="193">
        <f t="shared" si="2"/>
        <v>1.9647431163274689</v>
      </c>
      <c r="R18" s="194">
        <f t="shared" si="2"/>
        <v>1.7994269179034463</v>
      </c>
      <c r="S18" s="186">
        <f t="shared" si="3"/>
        <v>-8.4141380646765879E-2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F5</f>
        <v>2023/2022</v>
      </c>
    </row>
    <row r="6" spans="1:16" ht="19.5" customHeight="1" thickBot="1" x14ac:dyDescent="0.3">
      <c r="A6" s="362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153</v>
      </c>
      <c r="B7" s="39">
        <v>87893.809999999983</v>
      </c>
      <c r="C7" s="147">
        <v>104117.93000000002</v>
      </c>
      <c r="D7" s="247">
        <f>B7/$B$33</f>
        <v>0.10373764740177965</v>
      </c>
      <c r="E7" s="246">
        <f>C7/$C$33</f>
        <v>0.11991541257532516</v>
      </c>
      <c r="F7" s="52">
        <f>(C7-B7)/B7</f>
        <v>0.18458774286835491</v>
      </c>
      <c r="H7" s="39">
        <v>27934.69200000001</v>
      </c>
      <c r="I7" s="147">
        <v>34761.959000000024</v>
      </c>
      <c r="J7" s="247">
        <f>H7/$H$33</f>
        <v>0.11364067839436758</v>
      </c>
      <c r="K7" s="246">
        <f>I7/$I$33</f>
        <v>0.13456315291725662</v>
      </c>
      <c r="L7" s="52">
        <f>(I7-H7)/H7</f>
        <v>0.24440101218943142</v>
      </c>
      <c r="N7" s="27">
        <f t="shared" ref="N7:O33" si="0">(H7/B7)*10</f>
        <v>3.1782320051889905</v>
      </c>
      <c r="O7" s="151">
        <f t="shared" si="0"/>
        <v>3.3387101529967045</v>
      </c>
      <c r="P7" s="61">
        <f>(O7-N7)/N7</f>
        <v>5.0492899053847171E-2</v>
      </c>
    </row>
    <row r="8" spans="1:16" ht="20.100000000000001" customHeight="1" x14ac:dyDescent="0.25">
      <c r="A8" s="8" t="s">
        <v>152</v>
      </c>
      <c r="B8" s="19">
        <v>112558.34000000001</v>
      </c>
      <c r="C8" s="140">
        <v>108433.49999999999</v>
      </c>
      <c r="D8" s="247">
        <f t="shared" ref="D8:D32" si="1">B8/$B$33</f>
        <v>0.13284823341996022</v>
      </c>
      <c r="E8" s="215">
        <f t="shared" ref="E8:E32" si="2">C8/$C$33</f>
        <v>0.12488577029418964</v>
      </c>
      <c r="F8" s="52">
        <f t="shared" ref="F8:F33" si="3">(C8-B8)/B8</f>
        <v>-3.6646240518472692E-2</v>
      </c>
      <c r="H8" s="19">
        <v>33940.935000000005</v>
      </c>
      <c r="I8" s="140">
        <v>34287.598999999987</v>
      </c>
      <c r="J8" s="247">
        <f t="shared" ref="J8:J32" si="4">H8/$H$33</f>
        <v>0.13807458048004012</v>
      </c>
      <c r="K8" s="215">
        <f t="shared" ref="K8:K32" si="5">I8/$I$33</f>
        <v>0.1327269106842503</v>
      </c>
      <c r="L8" s="52">
        <f t="shared" ref="L8:L33" si="6">(I8-H8)/H8</f>
        <v>1.0213743375071501E-2</v>
      </c>
      <c r="N8" s="27">
        <f t="shared" si="0"/>
        <v>3.0154082762769958</v>
      </c>
      <c r="O8" s="152">
        <f t="shared" si="0"/>
        <v>3.1620854256295328</v>
      </c>
      <c r="P8" s="52">
        <f t="shared" ref="P8:P71" si="7">(O8-N8)/N8</f>
        <v>4.8642550498545878E-2</v>
      </c>
    </row>
    <row r="9" spans="1:16" ht="20.100000000000001" customHeight="1" x14ac:dyDescent="0.25">
      <c r="A9" s="8" t="s">
        <v>212</v>
      </c>
      <c r="B9" s="19">
        <v>73126.230000000025</v>
      </c>
      <c r="C9" s="140">
        <v>74426.929999999978</v>
      </c>
      <c r="D9" s="247">
        <f t="shared" si="1"/>
        <v>8.6308046761898766E-2</v>
      </c>
      <c r="E9" s="215">
        <f t="shared" si="2"/>
        <v>8.5719491519518687E-2</v>
      </c>
      <c r="F9" s="52">
        <f t="shared" si="3"/>
        <v>1.7787051240026362E-2</v>
      </c>
      <c r="H9" s="19">
        <v>20544.125</v>
      </c>
      <c r="I9" s="140">
        <v>21980.786999999993</v>
      </c>
      <c r="J9" s="247">
        <f t="shared" si="4"/>
        <v>8.3575229754410243E-2</v>
      </c>
      <c r="K9" s="215">
        <f t="shared" si="5"/>
        <v>8.5087379635959054E-2</v>
      </c>
      <c r="L9" s="52">
        <f t="shared" si="6"/>
        <v>6.9930551921777787E-2</v>
      </c>
      <c r="N9" s="27">
        <f t="shared" si="0"/>
        <v>2.8094057358077933</v>
      </c>
      <c r="O9" s="152">
        <f t="shared" si="0"/>
        <v>2.9533378576813525</v>
      </c>
      <c r="P9" s="52">
        <f t="shared" si="7"/>
        <v>5.1232230374931638E-2</v>
      </c>
    </row>
    <row r="10" spans="1:16" ht="20.100000000000001" customHeight="1" x14ac:dyDescent="0.25">
      <c r="A10" s="8" t="s">
        <v>154</v>
      </c>
      <c r="B10" s="19">
        <v>61600.409999999996</v>
      </c>
      <c r="C10" s="140">
        <v>54583.739999999983</v>
      </c>
      <c r="D10" s="247">
        <f t="shared" si="1"/>
        <v>7.2704569438792818E-2</v>
      </c>
      <c r="E10" s="215">
        <f t="shared" si="2"/>
        <v>6.2865557373300407E-2</v>
      </c>
      <c r="F10" s="52">
        <f t="shared" si="3"/>
        <v>-0.11390622237741621</v>
      </c>
      <c r="H10" s="19">
        <v>22743.706000000002</v>
      </c>
      <c r="I10" s="140">
        <v>20233.733999999993</v>
      </c>
      <c r="J10" s="247">
        <f t="shared" si="4"/>
        <v>9.2523310407075454E-2</v>
      </c>
      <c r="K10" s="215">
        <f t="shared" si="5"/>
        <v>7.8324557092110142E-2</v>
      </c>
      <c r="L10" s="52">
        <f t="shared" si="6"/>
        <v>-0.1103589714007035</v>
      </c>
      <c r="N10" s="27">
        <f t="shared" si="0"/>
        <v>3.6921354906566375</v>
      </c>
      <c r="O10" s="152">
        <f t="shared" si="0"/>
        <v>3.7069160156486158</v>
      </c>
      <c r="P10" s="52">
        <f t="shared" si="7"/>
        <v>4.0032455551488088E-3</v>
      </c>
    </row>
    <row r="11" spans="1:16" ht="20.100000000000001" customHeight="1" x14ac:dyDescent="0.25">
      <c r="A11" s="8" t="s">
        <v>178</v>
      </c>
      <c r="B11" s="19">
        <v>60003.53</v>
      </c>
      <c r="C11" s="140">
        <v>68929.169999999984</v>
      </c>
      <c r="D11" s="247">
        <f t="shared" si="1"/>
        <v>7.0819834047495589E-2</v>
      </c>
      <c r="E11" s="215">
        <f t="shared" si="2"/>
        <v>7.938757386959884E-2</v>
      </c>
      <c r="F11" s="52">
        <f t="shared" si="3"/>
        <v>0.14875191509566163</v>
      </c>
      <c r="H11" s="19">
        <v>14442.598999999998</v>
      </c>
      <c r="I11" s="140">
        <v>16590.705000000002</v>
      </c>
      <c r="J11" s="247">
        <f t="shared" si="4"/>
        <v>5.8753708404510559E-2</v>
      </c>
      <c r="K11" s="215">
        <f t="shared" si="5"/>
        <v>6.4222432743795965E-2</v>
      </c>
      <c r="L11" s="52">
        <f t="shared" si="6"/>
        <v>0.14873403325814166</v>
      </c>
      <c r="N11" s="27">
        <f t="shared" si="0"/>
        <v>2.4069582239578233</v>
      </c>
      <c r="O11" s="152">
        <f t="shared" si="0"/>
        <v>2.406920756480893</v>
      </c>
      <c r="P11" s="52">
        <f t="shared" si="7"/>
        <v>-1.5566317918361321E-5</v>
      </c>
    </row>
    <row r="12" spans="1:16" ht="20.100000000000001" customHeight="1" x14ac:dyDescent="0.25">
      <c r="A12" s="8" t="s">
        <v>175</v>
      </c>
      <c r="B12" s="19">
        <v>64666.13</v>
      </c>
      <c r="C12" s="140">
        <v>60034.219999999994</v>
      </c>
      <c r="D12" s="247">
        <f t="shared" si="1"/>
        <v>7.6322919586460591E-2</v>
      </c>
      <c r="E12" s="215">
        <f t="shared" si="2"/>
        <v>6.9143021379101902E-2</v>
      </c>
      <c r="F12" s="52">
        <f t="shared" si="3"/>
        <v>-7.1628068665930744E-2</v>
      </c>
      <c r="H12" s="19">
        <v>16129.202000000003</v>
      </c>
      <c r="I12" s="140">
        <v>15348.452000000001</v>
      </c>
      <c r="J12" s="247">
        <f t="shared" si="4"/>
        <v>6.5614951374433975E-2</v>
      </c>
      <c r="K12" s="215">
        <f t="shared" si="5"/>
        <v>5.9413685331116468E-2</v>
      </c>
      <c r="L12" s="52">
        <f t="shared" si="6"/>
        <v>-4.8405990575355287E-2</v>
      </c>
      <c r="N12" s="27">
        <f t="shared" si="0"/>
        <v>2.4942271943597065</v>
      </c>
      <c r="O12" s="152">
        <f t="shared" si="0"/>
        <v>2.556617209318286</v>
      </c>
      <c r="P12" s="52">
        <f t="shared" si="7"/>
        <v>2.5013765826811772E-2</v>
      </c>
    </row>
    <row r="13" spans="1:16" ht="20.100000000000001" customHeight="1" x14ac:dyDescent="0.25">
      <c r="A13" s="8" t="s">
        <v>156</v>
      </c>
      <c r="B13" s="19">
        <v>31092.670000000002</v>
      </c>
      <c r="C13" s="140">
        <v>30993.510000000002</v>
      </c>
      <c r="D13" s="247">
        <f t="shared" si="1"/>
        <v>3.6697469790419747E-2</v>
      </c>
      <c r="E13" s="215">
        <f t="shared" si="2"/>
        <v>3.5696056758019158E-2</v>
      </c>
      <c r="F13" s="52">
        <f t="shared" si="3"/>
        <v>-3.1891760984180469E-3</v>
      </c>
      <c r="H13" s="19">
        <v>12516.912</v>
      </c>
      <c r="I13" s="140">
        <v>12894.118</v>
      </c>
      <c r="J13" s="247">
        <f t="shared" si="4"/>
        <v>5.0919851598242062E-2</v>
      </c>
      <c r="K13" s="215">
        <f t="shared" si="5"/>
        <v>4.9912985978930305E-2</v>
      </c>
      <c r="L13" s="52">
        <f t="shared" si="6"/>
        <v>3.0135707593054912E-2</v>
      </c>
      <c r="N13" s="27">
        <f t="shared" si="0"/>
        <v>4.0256793643003324</v>
      </c>
      <c r="O13" s="152">
        <f t="shared" si="0"/>
        <v>4.1602638745982627</v>
      </c>
      <c r="P13" s="52">
        <f t="shared" si="7"/>
        <v>3.3431502640628545E-2</v>
      </c>
    </row>
    <row r="14" spans="1:16" ht="20.100000000000001" customHeight="1" x14ac:dyDescent="0.25">
      <c r="A14" s="8" t="s">
        <v>179</v>
      </c>
      <c r="B14" s="19">
        <v>47384.719999999994</v>
      </c>
      <c r="C14" s="140">
        <v>44613.58</v>
      </c>
      <c r="D14" s="247">
        <f t="shared" si="1"/>
        <v>5.5926343113264249E-2</v>
      </c>
      <c r="E14" s="215">
        <f t="shared" si="2"/>
        <v>5.1382656687107342E-2</v>
      </c>
      <c r="F14" s="52">
        <f t="shared" si="3"/>
        <v>-5.8481721533861393E-2</v>
      </c>
      <c r="H14" s="19">
        <v>11806.945</v>
      </c>
      <c r="I14" s="140">
        <v>11202.931000000002</v>
      </c>
      <c r="J14" s="247">
        <f t="shared" si="4"/>
        <v>4.8031646082404837E-2</v>
      </c>
      <c r="K14" s="215">
        <f t="shared" si="5"/>
        <v>4.3366420093714338E-2</v>
      </c>
      <c r="L14" s="52">
        <f t="shared" si="6"/>
        <v>-5.1157517884600753E-2</v>
      </c>
      <c r="N14" s="27">
        <f t="shared" si="0"/>
        <v>2.4917199046443668</v>
      </c>
      <c r="O14" s="152">
        <f t="shared" si="0"/>
        <v>2.5111033456629128</v>
      </c>
      <c r="P14" s="52">
        <f t="shared" si="7"/>
        <v>7.7791412198525483E-3</v>
      </c>
    </row>
    <row r="15" spans="1:16" ht="20.100000000000001" customHeight="1" x14ac:dyDescent="0.25">
      <c r="A15" s="8" t="s">
        <v>174</v>
      </c>
      <c r="B15" s="19">
        <v>55159.05</v>
      </c>
      <c r="C15" s="140">
        <v>42578.690000000017</v>
      </c>
      <c r="D15" s="247">
        <f t="shared" si="1"/>
        <v>6.5102082614431386E-2</v>
      </c>
      <c r="E15" s="215">
        <f t="shared" si="2"/>
        <v>4.9039019295397751E-2</v>
      </c>
      <c r="F15" s="52">
        <f t="shared" si="3"/>
        <v>-0.2280742688643112</v>
      </c>
      <c r="H15" s="19">
        <v>11228.938999999991</v>
      </c>
      <c r="I15" s="140">
        <v>9830.6190000000006</v>
      </c>
      <c r="J15" s="247">
        <f t="shared" si="4"/>
        <v>4.5680269022080854E-2</v>
      </c>
      <c r="K15" s="215">
        <f t="shared" si="5"/>
        <v>3.8054215752578495E-2</v>
      </c>
      <c r="L15" s="52">
        <f t="shared" si="6"/>
        <v>-0.12452823904377713</v>
      </c>
      <c r="N15" s="27">
        <f t="shared" si="0"/>
        <v>2.0357382877333801</v>
      </c>
      <c r="O15" s="152">
        <f t="shared" si="0"/>
        <v>2.3088119902232775</v>
      </c>
      <c r="P15" s="52">
        <f t="shared" si="7"/>
        <v>0.13413988631806972</v>
      </c>
    </row>
    <row r="16" spans="1:16" ht="20.100000000000001" customHeight="1" x14ac:dyDescent="0.25">
      <c r="A16" s="8" t="s">
        <v>176</v>
      </c>
      <c r="B16" s="19">
        <v>18527.11</v>
      </c>
      <c r="C16" s="140">
        <v>25948.18</v>
      </c>
      <c r="D16" s="247">
        <f t="shared" si="1"/>
        <v>2.186682776129498E-2</v>
      </c>
      <c r="E16" s="215">
        <f t="shared" si="2"/>
        <v>2.9885214873929977E-2</v>
      </c>
      <c r="F16" s="52">
        <f t="shared" si="3"/>
        <v>0.40055194792927767</v>
      </c>
      <c r="H16" s="19">
        <v>4983.507999999998</v>
      </c>
      <c r="I16" s="140">
        <v>6908.9760000000024</v>
      </c>
      <c r="J16" s="247">
        <f t="shared" si="4"/>
        <v>2.0273330019309234E-2</v>
      </c>
      <c r="K16" s="215">
        <f t="shared" si="5"/>
        <v>2.6744568509204435E-2</v>
      </c>
      <c r="L16" s="52">
        <f t="shared" si="6"/>
        <v>0.38636799619866269</v>
      </c>
      <c r="N16" s="27">
        <f t="shared" si="0"/>
        <v>2.6898463926645859</v>
      </c>
      <c r="O16" s="152">
        <f t="shared" si="0"/>
        <v>2.6626052385947698</v>
      </c>
      <c r="P16" s="52">
        <f t="shared" si="7"/>
        <v>-1.0127401380281332E-2</v>
      </c>
    </row>
    <row r="17" spans="1:16" ht="20.100000000000001" customHeight="1" x14ac:dyDescent="0.25">
      <c r="A17" s="8" t="s">
        <v>158</v>
      </c>
      <c r="B17" s="19">
        <v>11380.23</v>
      </c>
      <c r="C17" s="140">
        <v>29646.040000000005</v>
      </c>
      <c r="D17" s="247">
        <f t="shared" si="1"/>
        <v>1.3431643105369479E-2</v>
      </c>
      <c r="E17" s="215">
        <f t="shared" si="2"/>
        <v>3.4144139417913826E-2</v>
      </c>
      <c r="F17" s="52">
        <f t="shared" si="3"/>
        <v>1.6050475254015082</v>
      </c>
      <c r="H17" s="19">
        <v>2349.9540000000002</v>
      </c>
      <c r="I17" s="140">
        <v>6105.3109999999997</v>
      </c>
      <c r="J17" s="247">
        <f t="shared" si="4"/>
        <v>9.5598106739661765E-3</v>
      </c>
      <c r="K17" s="215">
        <f t="shared" si="5"/>
        <v>2.3633590319245484E-2</v>
      </c>
      <c r="L17" s="52">
        <f t="shared" si="6"/>
        <v>1.5980555364062443</v>
      </c>
      <c r="N17" s="27">
        <f t="shared" si="0"/>
        <v>2.0649442058728167</v>
      </c>
      <c r="O17" s="152">
        <f t="shared" si="0"/>
        <v>2.0594018627782997</v>
      </c>
      <c r="P17" s="52">
        <f t="shared" si="7"/>
        <v>-2.6840159064609212E-3</v>
      </c>
    </row>
    <row r="18" spans="1:16" ht="20.100000000000001" customHeight="1" x14ac:dyDescent="0.25">
      <c r="A18" s="8" t="s">
        <v>183</v>
      </c>
      <c r="B18" s="19">
        <v>25048.030000000002</v>
      </c>
      <c r="C18" s="140">
        <v>25734.999999999993</v>
      </c>
      <c r="D18" s="247">
        <f t="shared" si="1"/>
        <v>2.956321616106071E-2</v>
      </c>
      <c r="E18" s="215">
        <f t="shared" si="2"/>
        <v>2.963968975013229E-2</v>
      </c>
      <c r="F18" s="52">
        <f t="shared" si="3"/>
        <v>2.7426108959466681E-2</v>
      </c>
      <c r="H18" s="19">
        <v>5620.9989999999989</v>
      </c>
      <c r="I18" s="140">
        <v>5901.4730000000009</v>
      </c>
      <c r="J18" s="247">
        <f t="shared" si="4"/>
        <v>2.2866697066646069E-2</v>
      </c>
      <c r="K18" s="215">
        <f t="shared" si="5"/>
        <v>2.2844535710316579E-2</v>
      </c>
      <c r="L18" s="52">
        <f t="shared" si="6"/>
        <v>4.9897536007389796E-2</v>
      </c>
      <c r="N18" s="27">
        <f t="shared" si="0"/>
        <v>2.2440882576394223</v>
      </c>
      <c r="O18" s="152">
        <f t="shared" si="0"/>
        <v>2.2931700019428805</v>
      </c>
      <c r="P18" s="52">
        <f t="shared" si="7"/>
        <v>2.1871574852892674E-2</v>
      </c>
    </row>
    <row r="19" spans="1:16" ht="20.100000000000001" customHeight="1" x14ac:dyDescent="0.25">
      <c r="A19" s="8" t="s">
        <v>155</v>
      </c>
      <c r="B19" s="19">
        <v>17026.290000000008</v>
      </c>
      <c r="C19" s="140">
        <v>16137</v>
      </c>
      <c r="D19" s="247">
        <f t="shared" si="1"/>
        <v>2.0095468254026628E-2</v>
      </c>
      <c r="E19" s="215">
        <f t="shared" si="2"/>
        <v>1.8585415717811731E-2</v>
      </c>
      <c r="F19" s="52">
        <f t="shared" si="3"/>
        <v>-5.2230403687474357E-2</v>
      </c>
      <c r="H19" s="19">
        <v>5879.7580000000016</v>
      </c>
      <c r="I19" s="140">
        <v>5619.9719999999998</v>
      </c>
      <c r="J19" s="247">
        <f t="shared" si="4"/>
        <v>2.3919350459089002E-2</v>
      </c>
      <c r="K19" s="215">
        <f t="shared" si="5"/>
        <v>2.1754848500531863E-2</v>
      </c>
      <c r="L19" s="52">
        <f t="shared" si="6"/>
        <v>-4.4183110937559299E-2</v>
      </c>
      <c r="N19" s="27">
        <f t="shared" si="0"/>
        <v>3.4533406866674996</v>
      </c>
      <c r="O19" s="152">
        <f t="shared" si="0"/>
        <v>3.482662204870794</v>
      </c>
      <c r="P19" s="52">
        <f t="shared" si="7"/>
        <v>8.4907690447390861E-3</v>
      </c>
    </row>
    <row r="20" spans="1:16" ht="20.100000000000001" customHeight="1" x14ac:dyDescent="0.25">
      <c r="A20" s="8" t="s">
        <v>157</v>
      </c>
      <c r="B20" s="19">
        <v>19226.600000000006</v>
      </c>
      <c r="C20" s="140">
        <v>18823.249999999996</v>
      </c>
      <c r="D20" s="247">
        <f t="shared" si="1"/>
        <v>2.2692408618252613E-2</v>
      </c>
      <c r="E20" s="215">
        <f t="shared" si="2"/>
        <v>2.1679241891943955E-2</v>
      </c>
      <c r="F20" s="52">
        <f t="shared" si="3"/>
        <v>-2.0978748192608643E-2</v>
      </c>
      <c r="H20" s="19">
        <v>5150.5979999999981</v>
      </c>
      <c r="I20" s="140">
        <v>5303.2360000000017</v>
      </c>
      <c r="J20" s="247">
        <f t="shared" si="4"/>
        <v>2.0953066203725189E-2</v>
      </c>
      <c r="K20" s="215">
        <f t="shared" si="5"/>
        <v>2.0528767001431081E-2</v>
      </c>
      <c r="L20" s="52">
        <f t="shared" si="6"/>
        <v>2.9635005488683763E-2</v>
      </c>
      <c r="N20" s="27">
        <f t="shared" si="0"/>
        <v>2.678891743730039</v>
      </c>
      <c r="O20" s="152">
        <f t="shared" si="0"/>
        <v>2.8173859455726307</v>
      </c>
      <c r="P20" s="52">
        <f t="shared" si="7"/>
        <v>5.16983197125222E-2</v>
      </c>
    </row>
    <row r="21" spans="1:16" ht="20.100000000000001" customHeight="1" x14ac:dyDescent="0.25">
      <c r="A21" s="8" t="s">
        <v>180</v>
      </c>
      <c r="B21" s="19">
        <v>16718.740000000002</v>
      </c>
      <c r="C21" s="140">
        <v>20130.169999999998</v>
      </c>
      <c r="D21" s="247">
        <f t="shared" si="1"/>
        <v>1.9732478943875913E-2</v>
      </c>
      <c r="E21" s="215">
        <f t="shared" si="2"/>
        <v>2.3184456709439312E-2</v>
      </c>
      <c r="F21" s="52">
        <f t="shared" si="3"/>
        <v>0.20404827158027436</v>
      </c>
      <c r="H21" s="19">
        <v>4980.2900000000027</v>
      </c>
      <c r="I21" s="140">
        <v>5114.1870000000017</v>
      </c>
      <c r="J21" s="247">
        <f t="shared" si="4"/>
        <v>2.0260238924441513E-2</v>
      </c>
      <c r="K21" s="215">
        <f t="shared" si="5"/>
        <v>1.9796960445423853E-2</v>
      </c>
      <c r="L21" s="52">
        <f t="shared" si="6"/>
        <v>2.6885382176539709E-2</v>
      </c>
      <c r="N21" s="27">
        <f t="shared" si="0"/>
        <v>2.9788668284810949</v>
      </c>
      <c r="O21" s="152">
        <f t="shared" si="0"/>
        <v>2.5405582764576762</v>
      </c>
      <c r="P21" s="52">
        <f t="shared" si="7"/>
        <v>-0.14713935776944731</v>
      </c>
    </row>
    <row r="22" spans="1:16" ht="20.100000000000001" customHeight="1" x14ac:dyDescent="0.25">
      <c r="A22" s="8" t="s">
        <v>177</v>
      </c>
      <c r="B22" s="19">
        <v>20629.860000000004</v>
      </c>
      <c r="C22" s="140">
        <v>13140.68</v>
      </c>
      <c r="D22" s="247">
        <f t="shared" si="1"/>
        <v>2.4348621849798965E-2</v>
      </c>
      <c r="E22" s="215">
        <f t="shared" si="2"/>
        <v>1.5134473608151098E-2</v>
      </c>
      <c r="F22" s="52">
        <f t="shared" si="3"/>
        <v>-0.36302621539845653</v>
      </c>
      <c r="H22" s="19">
        <v>6414.1089999999995</v>
      </c>
      <c r="I22" s="140">
        <v>4249.7929999999997</v>
      </c>
      <c r="J22" s="247">
        <f t="shared" si="4"/>
        <v>2.6093135304853843E-2</v>
      </c>
      <c r="K22" s="215">
        <f t="shared" si="5"/>
        <v>1.6450900978442737E-2</v>
      </c>
      <c r="L22" s="52">
        <f t="shared" si="6"/>
        <v>-0.33743049892042681</v>
      </c>
      <c r="N22" s="27">
        <f t="shared" si="0"/>
        <v>3.1091384042354129</v>
      </c>
      <c r="O22" s="152">
        <f t="shared" si="0"/>
        <v>3.2340738835433172</v>
      </c>
      <c r="P22" s="52">
        <f t="shared" si="7"/>
        <v>4.0183312244225396E-2</v>
      </c>
    </row>
    <row r="23" spans="1:16" ht="20.100000000000001" customHeight="1" x14ac:dyDescent="0.25">
      <c r="A23" s="8" t="s">
        <v>182</v>
      </c>
      <c r="B23" s="19">
        <v>11935.240000000002</v>
      </c>
      <c r="C23" s="140">
        <v>10150.740000000003</v>
      </c>
      <c r="D23" s="247">
        <f t="shared" si="1"/>
        <v>1.4086699834443597E-2</v>
      </c>
      <c r="E23" s="215">
        <f t="shared" si="2"/>
        <v>1.1690879515611348E-2</v>
      </c>
      <c r="F23" s="52">
        <f t="shared" si="3"/>
        <v>-0.14951521712173346</v>
      </c>
      <c r="H23" s="19">
        <v>4065.0070000000005</v>
      </c>
      <c r="I23" s="140">
        <v>3695.342000000001</v>
      </c>
      <c r="J23" s="247">
        <f t="shared" si="4"/>
        <v>1.6536790638602812E-2</v>
      </c>
      <c r="K23" s="215">
        <f t="shared" si="5"/>
        <v>1.430462738384683E-2</v>
      </c>
      <c r="L23" s="52">
        <f t="shared" si="6"/>
        <v>-9.0938342787601462E-2</v>
      </c>
      <c r="N23" s="27">
        <f t="shared" si="0"/>
        <v>3.4058862662166827</v>
      </c>
      <c r="O23" s="152">
        <f t="shared" si="0"/>
        <v>3.6404656212256441</v>
      </c>
      <c r="P23" s="52">
        <f t="shared" si="7"/>
        <v>6.88746883111679E-2</v>
      </c>
    </row>
    <row r="24" spans="1:16" ht="20.100000000000001" customHeight="1" x14ac:dyDescent="0.25">
      <c r="A24" s="8" t="s">
        <v>161</v>
      </c>
      <c r="B24" s="19">
        <v>8926.1200000000026</v>
      </c>
      <c r="C24" s="140">
        <v>7722.9100000000008</v>
      </c>
      <c r="D24" s="247">
        <f t="shared" si="1"/>
        <v>1.0535152466663736E-2</v>
      </c>
      <c r="E24" s="215">
        <f t="shared" si="2"/>
        <v>8.894682586679397E-3</v>
      </c>
      <c r="F24" s="52">
        <f t="shared" si="3"/>
        <v>-0.13479652973520426</v>
      </c>
      <c r="H24" s="19">
        <v>3108.4330000000004</v>
      </c>
      <c r="I24" s="140">
        <v>3247.65</v>
      </c>
      <c r="J24" s="247">
        <f t="shared" si="4"/>
        <v>1.264536708918928E-2</v>
      </c>
      <c r="K24" s="215">
        <f t="shared" si="5"/>
        <v>1.2571616679362869E-2</v>
      </c>
      <c r="L24" s="52">
        <f t="shared" si="6"/>
        <v>4.4786874930229995E-2</v>
      </c>
      <c r="N24" s="27">
        <f t="shared" si="0"/>
        <v>3.4824010880427325</v>
      </c>
      <c r="O24" s="152">
        <f t="shared" si="0"/>
        <v>4.2052153916075676</v>
      </c>
      <c r="P24" s="52">
        <f t="shared" si="7"/>
        <v>0.20756204850920534</v>
      </c>
    </row>
    <row r="25" spans="1:16" ht="20.100000000000001" customHeight="1" x14ac:dyDescent="0.25">
      <c r="A25" s="8" t="s">
        <v>160</v>
      </c>
      <c r="B25" s="19">
        <v>7121.5500000000011</v>
      </c>
      <c r="C25" s="140">
        <v>7779.14</v>
      </c>
      <c r="D25" s="247">
        <f t="shared" si="1"/>
        <v>8.4052886415339617E-3</v>
      </c>
      <c r="E25" s="215">
        <f t="shared" si="2"/>
        <v>8.9594441858497839E-3</v>
      </c>
      <c r="F25" s="52">
        <f t="shared" si="3"/>
        <v>9.2338044386404527E-2</v>
      </c>
      <c r="H25" s="19">
        <v>2450.5050000000006</v>
      </c>
      <c r="I25" s="140">
        <v>3052.9169999999986</v>
      </c>
      <c r="J25" s="247">
        <f t="shared" si="4"/>
        <v>9.968860605615042E-3</v>
      </c>
      <c r="K25" s="215">
        <f t="shared" si="5"/>
        <v>1.181780742318613E-2</v>
      </c>
      <c r="L25" s="52">
        <f t="shared" si="6"/>
        <v>0.24583177753156915</v>
      </c>
      <c r="N25" s="27">
        <f t="shared" si="0"/>
        <v>3.440971417739116</v>
      </c>
      <c r="O25" s="152">
        <f t="shared" si="0"/>
        <v>3.9244916533190022</v>
      </c>
      <c r="P25" s="52">
        <f t="shared" si="7"/>
        <v>0.14051852714823837</v>
      </c>
    </row>
    <row r="26" spans="1:16" ht="20.100000000000001" customHeight="1" x14ac:dyDescent="0.25">
      <c r="A26" s="8" t="s">
        <v>181</v>
      </c>
      <c r="B26" s="19">
        <v>7463.37</v>
      </c>
      <c r="C26" s="140">
        <v>9763.5799999999981</v>
      </c>
      <c r="D26" s="247">
        <f t="shared" si="1"/>
        <v>8.8087255005673357E-3</v>
      </c>
      <c r="E26" s="215">
        <f t="shared" si="2"/>
        <v>1.1244976959417006E-2</v>
      </c>
      <c r="F26" s="52">
        <f t="shared" si="3"/>
        <v>0.30819991505177935</v>
      </c>
      <c r="H26" s="19">
        <v>2331.2350000000001</v>
      </c>
      <c r="I26" s="140">
        <v>2872.4199999999996</v>
      </c>
      <c r="J26" s="247">
        <f t="shared" si="4"/>
        <v>9.4836602063374607E-3</v>
      </c>
      <c r="K26" s="215">
        <f t="shared" si="5"/>
        <v>1.1119105563141191E-2</v>
      </c>
      <c r="L26" s="52">
        <f t="shared" si="6"/>
        <v>0.2321451934275178</v>
      </c>
      <c r="N26" s="27">
        <f t="shared" si="0"/>
        <v>3.1235688435653062</v>
      </c>
      <c r="O26" s="152">
        <f t="shared" si="0"/>
        <v>2.9419741529234154</v>
      </c>
      <c r="P26" s="52">
        <f t="shared" si="7"/>
        <v>-5.8136925976830685E-2</v>
      </c>
    </row>
    <row r="27" spans="1:16" ht="20.100000000000001" customHeight="1" x14ac:dyDescent="0.25">
      <c r="A27" s="8" t="s">
        <v>185</v>
      </c>
      <c r="B27" s="19">
        <v>5671.5800000000008</v>
      </c>
      <c r="C27" s="140">
        <v>8842.8300000000036</v>
      </c>
      <c r="D27" s="247">
        <f t="shared" si="1"/>
        <v>6.6939454126631404E-3</v>
      </c>
      <c r="E27" s="215">
        <f t="shared" si="2"/>
        <v>1.0184524488562755E-2</v>
      </c>
      <c r="F27" s="52">
        <f t="shared" si="3"/>
        <v>0.55914753913371618</v>
      </c>
      <c r="H27" s="19">
        <v>1692.5119999999999</v>
      </c>
      <c r="I27" s="140">
        <v>2602.2139999999999</v>
      </c>
      <c r="J27" s="247">
        <f t="shared" si="4"/>
        <v>6.8852812792998671E-3</v>
      </c>
      <c r="K27" s="215">
        <f t="shared" si="5"/>
        <v>1.0073141171515271E-2</v>
      </c>
      <c r="L27" s="52">
        <f t="shared" si="6"/>
        <v>0.53748629256395231</v>
      </c>
      <c r="N27" s="27">
        <f t="shared" si="0"/>
        <v>2.9841984067931682</v>
      </c>
      <c r="O27" s="152">
        <f t="shared" si="0"/>
        <v>2.9427389195540328</v>
      </c>
      <c r="P27" s="52">
        <f t="shared" si="7"/>
        <v>-1.3893006290988517E-2</v>
      </c>
    </row>
    <row r="28" spans="1:16" ht="20.100000000000001" customHeight="1" x14ac:dyDescent="0.25">
      <c r="A28" s="8" t="s">
        <v>186</v>
      </c>
      <c r="B28" s="19">
        <v>9275.0000000000018</v>
      </c>
      <c r="C28" s="140">
        <v>11134.9</v>
      </c>
      <c r="D28" s="247">
        <f t="shared" si="1"/>
        <v>1.0946921969266171E-2</v>
      </c>
      <c r="E28" s="215">
        <f t="shared" si="2"/>
        <v>1.2824362984214032E-2</v>
      </c>
      <c r="F28" s="52">
        <f t="shared" si="3"/>
        <v>0.20052830188679219</v>
      </c>
      <c r="H28" s="19">
        <v>2075.1990000000005</v>
      </c>
      <c r="I28" s="140">
        <v>2545.7979999999998</v>
      </c>
      <c r="J28" s="247">
        <f t="shared" si="4"/>
        <v>8.4420842070967936E-3</v>
      </c>
      <c r="K28" s="215">
        <f t="shared" si="5"/>
        <v>9.8547554690587447E-3</v>
      </c>
      <c r="L28" s="52">
        <f t="shared" si="6"/>
        <v>0.22677295044957094</v>
      </c>
      <c r="N28" s="27">
        <f t="shared" si="0"/>
        <v>2.2374113207547173</v>
      </c>
      <c r="O28" s="152">
        <f t="shared" si="0"/>
        <v>2.2863231820671941</v>
      </c>
      <c r="P28" s="52">
        <f t="shared" si="7"/>
        <v>2.1860916166267546E-2</v>
      </c>
    </row>
    <row r="29" spans="1:16" ht="20.100000000000001" customHeight="1" x14ac:dyDescent="0.25">
      <c r="A29" s="8" t="s">
        <v>159</v>
      </c>
      <c r="B29" s="19">
        <v>1136.08</v>
      </c>
      <c r="C29" s="140">
        <v>1301.79</v>
      </c>
      <c r="D29" s="247">
        <f t="shared" si="1"/>
        <v>1.3408710631637637E-3</v>
      </c>
      <c r="E29" s="215">
        <f t="shared" si="2"/>
        <v>1.499306458901291E-3</v>
      </c>
      <c r="F29" s="52">
        <f>(C29-B29)/B29</f>
        <v>0.14586120695725657</v>
      </c>
      <c r="H29" s="19">
        <v>2030.5979999999997</v>
      </c>
      <c r="I29" s="140">
        <v>2533.2349999999992</v>
      </c>
      <c r="J29" s="247">
        <f t="shared" si="4"/>
        <v>8.2606435849103283E-3</v>
      </c>
      <c r="K29" s="215">
        <f t="shared" si="5"/>
        <v>9.8061242371394047E-3</v>
      </c>
      <c r="L29" s="52">
        <f>(I29-H29)/H29</f>
        <v>0.24753151534671045</v>
      </c>
      <c r="N29" s="27">
        <f t="shared" si="0"/>
        <v>17.873723681430885</v>
      </c>
      <c r="O29" s="152">
        <f t="shared" si="0"/>
        <v>19.459628665145679</v>
      </c>
      <c r="P29" s="52">
        <f>(O29-N29)/N29</f>
        <v>8.8728292547254728E-2</v>
      </c>
    </row>
    <row r="30" spans="1:16" ht="20.100000000000001" customHeight="1" x14ac:dyDescent="0.25">
      <c r="A30" s="8" t="s">
        <v>164</v>
      </c>
      <c r="B30" s="19">
        <v>3539.7199999999993</v>
      </c>
      <c r="C30" s="140">
        <v>3228.8700000000008</v>
      </c>
      <c r="D30" s="247">
        <f t="shared" si="1"/>
        <v>4.1777939227008983E-3</v>
      </c>
      <c r="E30" s="215">
        <f t="shared" si="2"/>
        <v>3.7187761819898854E-3</v>
      </c>
      <c r="F30" s="52">
        <f t="shared" si="3"/>
        <v>-8.781768049450199E-2</v>
      </c>
      <c r="H30" s="19">
        <v>1802.7570000000001</v>
      </c>
      <c r="I30" s="140">
        <v>1702.7620000000004</v>
      </c>
      <c r="J30" s="247">
        <f t="shared" si="4"/>
        <v>7.3337672189188567E-3</v>
      </c>
      <c r="K30" s="215">
        <f t="shared" si="5"/>
        <v>6.5913725802304078E-3</v>
      </c>
      <c r="L30" s="52">
        <f t="shared" si="6"/>
        <v>-5.546781956747341E-2</v>
      </c>
      <c r="N30" s="27">
        <f t="shared" si="0"/>
        <v>5.0929367294588275</v>
      </c>
      <c r="O30" s="152">
        <f t="shared" si="0"/>
        <v>5.2735539058556089</v>
      </c>
      <c r="P30" s="52">
        <f t="shared" si="7"/>
        <v>3.5464249016102289E-2</v>
      </c>
    </row>
    <row r="31" spans="1:16" ht="20.100000000000001" customHeight="1" x14ac:dyDescent="0.25">
      <c r="A31" s="8" t="s">
        <v>172</v>
      </c>
      <c r="B31" s="19">
        <v>8782.1699999999983</v>
      </c>
      <c r="C31" s="140">
        <v>6782.5899999999983</v>
      </c>
      <c r="D31" s="247">
        <f t="shared" si="1"/>
        <v>1.0365253877178463E-2</v>
      </c>
      <c r="E31" s="215">
        <f t="shared" si="2"/>
        <v>7.8116908219292708E-3</v>
      </c>
      <c r="F31" s="52">
        <f t="shared" si="3"/>
        <v>-0.22768632353962634</v>
      </c>
      <c r="H31" s="19">
        <v>1927.3009999999999</v>
      </c>
      <c r="I31" s="140">
        <v>1531.3390000000002</v>
      </c>
      <c r="J31" s="247">
        <f t="shared" si="4"/>
        <v>7.8404226941232395E-3</v>
      </c>
      <c r="K31" s="215">
        <f t="shared" si="5"/>
        <v>5.9277960722857632E-3</v>
      </c>
      <c r="L31" s="52">
        <f t="shared" si="6"/>
        <v>-0.20544896723448999</v>
      </c>
      <c r="N31" s="27">
        <f t="shared" si="0"/>
        <v>2.1945612530843746</v>
      </c>
      <c r="O31" s="152">
        <f t="shared" si="0"/>
        <v>2.2577496207201091</v>
      </c>
      <c r="P31" s="52">
        <f t="shared" si="7"/>
        <v>2.8793166537013096E-2</v>
      </c>
    </row>
    <row r="32" spans="1:16" ht="20.100000000000001" customHeight="1" thickBot="1" x14ac:dyDescent="0.3">
      <c r="A32" s="8" t="s">
        <v>17</v>
      </c>
      <c r="B32" s="19">
        <f>B33-SUM(B7:B31)</f>
        <v>61377.549999999814</v>
      </c>
      <c r="C32" s="140">
        <f>C33-SUM(C7:C31)</f>
        <v>63282.509999999544</v>
      </c>
      <c r="D32" s="247">
        <f t="shared" si="1"/>
        <v>7.2441536443636725E-2</v>
      </c>
      <c r="E32" s="215">
        <f t="shared" si="2"/>
        <v>7.2884164095963905E-2</v>
      </c>
      <c r="F32" s="52">
        <f t="shared" si="3"/>
        <v>3.1036755295702347E-2</v>
      </c>
      <c r="H32" s="19">
        <f>H33-SUM(H7:H31)</f>
        <v>17665.137999999977</v>
      </c>
      <c r="I32" s="140">
        <f>I33-SUM(I7:I31)</f>
        <v>18214.400999999896</v>
      </c>
      <c r="J32" s="247">
        <f t="shared" si="4"/>
        <v>7.1863268306309527E-2</v>
      </c>
      <c r="K32" s="215">
        <f t="shared" si="5"/>
        <v>7.0507741725925638E-2</v>
      </c>
      <c r="L32" s="52">
        <f t="shared" si="6"/>
        <v>3.1093048919284959E-2</v>
      </c>
      <c r="N32" s="27">
        <f t="shared" si="0"/>
        <v>2.8781106446901239</v>
      </c>
      <c r="O32" s="152">
        <f t="shared" si="0"/>
        <v>2.8782677867865902</v>
      </c>
      <c r="P32" s="52">
        <f t="shared" si="7"/>
        <v>5.4599046341824316E-5</v>
      </c>
    </row>
    <row r="33" spans="1:16" ht="26.25" customHeight="1" thickBot="1" x14ac:dyDescent="0.3">
      <c r="A33" s="12" t="s">
        <v>18</v>
      </c>
      <c r="B33" s="17">
        <v>847270.12999999977</v>
      </c>
      <c r="C33" s="145">
        <v>868261.44999999972</v>
      </c>
      <c r="D33" s="243">
        <f>SUM(D7:D32)</f>
        <v>1</v>
      </c>
      <c r="E33" s="244">
        <f>SUM(E7:E32)</f>
        <v>0.99999999999999967</v>
      </c>
      <c r="F33" s="57">
        <f t="shared" si="3"/>
        <v>2.477523903740116E-2</v>
      </c>
      <c r="G33" s="1"/>
      <c r="H33" s="17">
        <v>245815.95600000001</v>
      </c>
      <c r="I33" s="145">
        <v>258331.92999999991</v>
      </c>
      <c r="J33" s="243">
        <f>SUM(J7:J32)</f>
        <v>1</v>
      </c>
      <c r="K33" s="244">
        <f>SUM(K7:K32)</f>
        <v>1.0000000000000004</v>
      </c>
      <c r="L33" s="57">
        <f t="shared" si="6"/>
        <v>5.0916035735287662E-2</v>
      </c>
      <c r="N33" s="29">
        <f t="shared" si="0"/>
        <v>2.9012701769623348</v>
      </c>
      <c r="O33" s="146">
        <f t="shared" si="0"/>
        <v>2.975278126191137</v>
      </c>
      <c r="P33" s="57">
        <f t="shared" si="7"/>
        <v>2.5508809836624517E-2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F37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178</v>
      </c>
      <c r="B39" s="39">
        <v>60003.53</v>
      </c>
      <c r="C39" s="147">
        <v>68929.169999999984</v>
      </c>
      <c r="D39" s="247">
        <f t="shared" ref="D39:D61" si="8">B39/$B$62</f>
        <v>0.16895640753131819</v>
      </c>
      <c r="E39" s="246">
        <f t="shared" ref="E39:E61" si="9">C39/$C$62</f>
        <v>0.19522256617644615</v>
      </c>
      <c r="F39" s="52">
        <f>(C39-B39)/B39</f>
        <v>0.14875191509566163</v>
      </c>
      <c r="H39" s="39">
        <v>14442.598999999998</v>
      </c>
      <c r="I39" s="147">
        <v>16590.705000000002</v>
      </c>
      <c r="J39" s="247">
        <f t="shared" ref="J39:J61" si="10">H39/$H$62</f>
        <v>0.16198090550658961</v>
      </c>
      <c r="K39" s="246">
        <f t="shared" ref="K39:K61" si="11">I39/$I$62</f>
        <v>0.18329462766057583</v>
      </c>
      <c r="L39" s="52">
        <f>(I39-H39)/H39</f>
        <v>0.14873403325814166</v>
      </c>
      <c r="N39" s="27">
        <f t="shared" ref="N39:O62" si="12">(H39/B39)*10</f>
        <v>2.4069582239578233</v>
      </c>
      <c r="O39" s="151">
        <f t="shared" si="12"/>
        <v>2.406920756480893</v>
      </c>
      <c r="P39" s="61">
        <f t="shared" si="7"/>
        <v>-1.5566317918361321E-5</v>
      </c>
    </row>
    <row r="40" spans="1:16" ht="20.100000000000001" customHeight="1" x14ac:dyDescent="0.25">
      <c r="A40" s="38" t="s">
        <v>175</v>
      </c>
      <c r="B40" s="19">
        <v>64666.13</v>
      </c>
      <c r="C40" s="140">
        <v>60034.219999999994</v>
      </c>
      <c r="D40" s="247">
        <f t="shared" si="8"/>
        <v>0.18208523754774428</v>
      </c>
      <c r="E40" s="215">
        <f t="shared" si="9"/>
        <v>0.17003011187863321</v>
      </c>
      <c r="F40" s="52">
        <f t="shared" ref="F40:F62" si="13">(C40-B40)/B40</f>
        <v>-7.1628068665930744E-2</v>
      </c>
      <c r="H40" s="19">
        <v>16129.202000000003</v>
      </c>
      <c r="I40" s="140">
        <v>15348.452000000001</v>
      </c>
      <c r="J40" s="247">
        <f t="shared" si="10"/>
        <v>0.18089699402847761</v>
      </c>
      <c r="K40" s="215">
        <f t="shared" si="11"/>
        <v>0.16957017766913585</v>
      </c>
      <c r="L40" s="52">
        <f t="shared" ref="L40:L62" si="14">(I40-H40)/H40</f>
        <v>-4.8405990575355287E-2</v>
      </c>
      <c r="N40" s="27">
        <f t="shared" si="12"/>
        <v>2.4942271943597065</v>
      </c>
      <c r="O40" s="152">
        <f t="shared" si="12"/>
        <v>2.556617209318286</v>
      </c>
      <c r="P40" s="52">
        <f t="shared" si="7"/>
        <v>2.5013765826811772E-2</v>
      </c>
    </row>
    <row r="41" spans="1:16" ht="20.100000000000001" customHeight="1" x14ac:dyDescent="0.25">
      <c r="A41" s="38" t="s">
        <v>179</v>
      </c>
      <c r="B41" s="19">
        <v>47384.719999999994</v>
      </c>
      <c r="C41" s="140">
        <v>44613.58</v>
      </c>
      <c r="D41" s="247">
        <f t="shared" si="8"/>
        <v>0.13342468456568143</v>
      </c>
      <c r="E41" s="215">
        <f t="shared" si="9"/>
        <v>0.12635546857619462</v>
      </c>
      <c r="F41" s="52">
        <f t="shared" si="13"/>
        <v>-5.8481721533861393E-2</v>
      </c>
      <c r="H41" s="19">
        <v>11806.945</v>
      </c>
      <c r="I41" s="140">
        <v>11202.931000000002</v>
      </c>
      <c r="J41" s="247">
        <f t="shared" si="10"/>
        <v>0.13242073967202861</v>
      </c>
      <c r="K41" s="215">
        <f t="shared" si="11"/>
        <v>0.12377033202339037</v>
      </c>
      <c r="L41" s="52">
        <f t="shared" si="14"/>
        <v>-5.1157517884600753E-2</v>
      </c>
      <c r="N41" s="27">
        <f t="shared" si="12"/>
        <v>2.4917199046443668</v>
      </c>
      <c r="O41" s="152">
        <f t="shared" si="12"/>
        <v>2.5111033456629128</v>
      </c>
      <c r="P41" s="52">
        <f t="shared" si="7"/>
        <v>7.7791412198525483E-3</v>
      </c>
    </row>
    <row r="42" spans="1:16" ht="20.100000000000001" customHeight="1" x14ac:dyDescent="0.25">
      <c r="A42" s="38" t="s">
        <v>174</v>
      </c>
      <c r="B42" s="19">
        <v>55159.05</v>
      </c>
      <c r="C42" s="140">
        <v>42578.690000000017</v>
      </c>
      <c r="D42" s="247">
        <f t="shared" si="8"/>
        <v>0.15531544445535717</v>
      </c>
      <c r="E42" s="215">
        <f t="shared" si="9"/>
        <v>0.12059221264714766</v>
      </c>
      <c r="F42" s="52">
        <f t="shared" si="13"/>
        <v>-0.2280742688643112</v>
      </c>
      <c r="H42" s="19">
        <v>11228.938999999991</v>
      </c>
      <c r="I42" s="140">
        <v>9830.6190000000006</v>
      </c>
      <c r="J42" s="247">
        <f t="shared" si="10"/>
        <v>0.12593811592347454</v>
      </c>
      <c r="K42" s="215">
        <f t="shared" si="11"/>
        <v>0.10860898613277629</v>
      </c>
      <c r="L42" s="52">
        <f t="shared" si="14"/>
        <v>-0.12452823904377713</v>
      </c>
      <c r="N42" s="27">
        <f t="shared" si="12"/>
        <v>2.0357382877333801</v>
      </c>
      <c r="O42" s="152">
        <f t="shared" si="12"/>
        <v>2.3088119902232775</v>
      </c>
      <c r="P42" s="52">
        <f t="shared" si="7"/>
        <v>0.13413988631806972</v>
      </c>
    </row>
    <row r="43" spans="1:16" ht="20.100000000000001" customHeight="1" x14ac:dyDescent="0.25">
      <c r="A43" s="38" t="s">
        <v>176</v>
      </c>
      <c r="B43" s="19">
        <v>18527.11</v>
      </c>
      <c r="C43" s="140">
        <v>25948.18</v>
      </c>
      <c r="D43" s="247">
        <f t="shared" si="8"/>
        <v>5.216816323202253E-2</v>
      </c>
      <c r="E43" s="215">
        <f t="shared" si="9"/>
        <v>7.3490951468127896E-2</v>
      </c>
      <c r="F43" s="52">
        <f t="shared" si="13"/>
        <v>0.40055194792927767</v>
      </c>
      <c r="H43" s="19">
        <v>4983.507999999998</v>
      </c>
      <c r="I43" s="140">
        <v>6908.9760000000024</v>
      </c>
      <c r="J43" s="247">
        <f t="shared" si="10"/>
        <v>5.5892512036049266E-2</v>
      </c>
      <c r="K43" s="215">
        <f t="shared" si="11"/>
        <v>7.6330582903852182E-2</v>
      </c>
      <c r="L43" s="52">
        <f t="shared" si="14"/>
        <v>0.38636799619866269</v>
      </c>
      <c r="N43" s="27">
        <f t="shared" si="12"/>
        <v>2.6898463926645859</v>
      </c>
      <c r="O43" s="152">
        <f t="shared" si="12"/>
        <v>2.6626052385947698</v>
      </c>
      <c r="P43" s="52">
        <f t="shared" si="7"/>
        <v>-1.0127401380281332E-2</v>
      </c>
    </row>
    <row r="44" spans="1:16" ht="20.100000000000001" customHeight="1" x14ac:dyDescent="0.25">
      <c r="A44" s="38" t="s">
        <v>183</v>
      </c>
      <c r="B44" s="19">
        <v>25048.030000000002</v>
      </c>
      <c r="C44" s="140">
        <v>25734.999999999993</v>
      </c>
      <c r="D44" s="247">
        <f t="shared" si="8"/>
        <v>7.052960325062016E-2</v>
      </c>
      <c r="E44" s="215">
        <f t="shared" si="9"/>
        <v>7.2887178832283073E-2</v>
      </c>
      <c r="F44" s="52">
        <f t="shared" si="13"/>
        <v>2.7426108959466681E-2</v>
      </c>
      <c r="H44" s="19">
        <v>5620.9989999999989</v>
      </c>
      <c r="I44" s="140">
        <v>5901.4730000000009</v>
      </c>
      <c r="J44" s="247">
        <f t="shared" si="10"/>
        <v>6.3042289540243726E-2</v>
      </c>
      <c r="K44" s="215">
        <f t="shared" si="11"/>
        <v>6.5199658253458276E-2</v>
      </c>
      <c r="L44" s="52">
        <f t="shared" si="14"/>
        <v>4.9897536007389796E-2</v>
      </c>
      <c r="N44" s="27">
        <f t="shared" si="12"/>
        <v>2.2440882576394223</v>
      </c>
      <c r="O44" s="152">
        <f t="shared" si="12"/>
        <v>2.2931700019428805</v>
      </c>
      <c r="P44" s="52">
        <f t="shared" si="7"/>
        <v>2.1871574852892674E-2</v>
      </c>
    </row>
    <row r="45" spans="1:16" ht="20.100000000000001" customHeight="1" x14ac:dyDescent="0.25">
      <c r="A45" s="38" t="s">
        <v>180</v>
      </c>
      <c r="B45" s="19">
        <v>16718.740000000002</v>
      </c>
      <c r="C45" s="140">
        <v>20130.169999999998</v>
      </c>
      <c r="D45" s="247">
        <f t="shared" si="8"/>
        <v>4.7076201164334017E-2</v>
      </c>
      <c r="E45" s="215">
        <f t="shared" si="9"/>
        <v>5.701306783424364E-2</v>
      </c>
      <c r="F45" s="52">
        <f t="shared" si="13"/>
        <v>0.20404827158027436</v>
      </c>
      <c r="H45" s="19">
        <v>4980.2900000000027</v>
      </c>
      <c r="I45" s="140">
        <v>5114.1870000000017</v>
      </c>
      <c r="J45" s="247">
        <f t="shared" si="10"/>
        <v>5.5856420571215308E-2</v>
      </c>
      <c r="K45" s="215">
        <f t="shared" si="11"/>
        <v>5.6501697905637978E-2</v>
      </c>
      <c r="L45" s="52">
        <f t="shared" si="14"/>
        <v>2.6885382176539709E-2</v>
      </c>
      <c r="N45" s="27">
        <f t="shared" si="12"/>
        <v>2.9788668284810949</v>
      </c>
      <c r="O45" s="152">
        <f t="shared" si="12"/>
        <v>2.5405582764576762</v>
      </c>
      <c r="P45" s="52">
        <f t="shared" si="7"/>
        <v>-0.14713935776944731</v>
      </c>
    </row>
    <row r="46" spans="1:16" ht="20.100000000000001" customHeight="1" x14ac:dyDescent="0.25">
      <c r="A46" s="38" t="s">
        <v>177</v>
      </c>
      <c r="B46" s="19">
        <v>20629.860000000004</v>
      </c>
      <c r="C46" s="140">
        <v>13140.68</v>
      </c>
      <c r="D46" s="247">
        <f t="shared" si="8"/>
        <v>5.8089032986459975E-2</v>
      </c>
      <c r="E46" s="215">
        <f t="shared" si="9"/>
        <v>3.7217295245300402E-2</v>
      </c>
      <c r="F46" s="52">
        <f t="shared" si="13"/>
        <v>-0.36302621539845653</v>
      </c>
      <c r="H46" s="19">
        <v>6414.1089999999995</v>
      </c>
      <c r="I46" s="140">
        <v>4249.7929999999997</v>
      </c>
      <c r="J46" s="247">
        <f t="shared" si="10"/>
        <v>7.1937411253886224E-2</v>
      </c>
      <c r="K46" s="215">
        <f t="shared" si="11"/>
        <v>4.6951845962514636E-2</v>
      </c>
      <c r="L46" s="52">
        <f t="shared" si="14"/>
        <v>-0.33743049892042681</v>
      </c>
      <c r="N46" s="27">
        <f t="shared" si="12"/>
        <v>3.1091384042354129</v>
      </c>
      <c r="O46" s="152">
        <f t="shared" si="12"/>
        <v>3.2340738835433172</v>
      </c>
      <c r="P46" s="52">
        <f t="shared" si="7"/>
        <v>4.0183312244225396E-2</v>
      </c>
    </row>
    <row r="47" spans="1:16" ht="20.100000000000001" customHeight="1" x14ac:dyDescent="0.25">
      <c r="A47" s="38" t="s">
        <v>182</v>
      </c>
      <c r="B47" s="19">
        <v>11935.240000000002</v>
      </c>
      <c r="C47" s="140">
        <v>10150.740000000003</v>
      </c>
      <c r="D47" s="247">
        <f t="shared" si="8"/>
        <v>3.3606944015195282E-2</v>
      </c>
      <c r="E47" s="215">
        <f t="shared" si="9"/>
        <v>2.8749127711677074E-2</v>
      </c>
      <c r="F47" s="52">
        <f t="shared" si="13"/>
        <v>-0.14951521712173346</v>
      </c>
      <c r="H47" s="19">
        <v>4065.0070000000005</v>
      </c>
      <c r="I47" s="140">
        <v>3695.342000000001</v>
      </c>
      <c r="J47" s="247">
        <f t="shared" si="10"/>
        <v>4.559106811389179E-2</v>
      </c>
      <c r="K47" s="215">
        <f t="shared" si="11"/>
        <v>4.0826253975855015E-2</v>
      </c>
      <c r="L47" s="52">
        <f t="shared" si="14"/>
        <v>-9.0938342787601462E-2</v>
      </c>
      <c r="N47" s="27">
        <f t="shared" si="12"/>
        <v>3.4058862662166827</v>
      </c>
      <c r="O47" s="152">
        <f t="shared" si="12"/>
        <v>3.6404656212256441</v>
      </c>
      <c r="P47" s="52">
        <f t="shared" si="7"/>
        <v>6.88746883111679E-2</v>
      </c>
    </row>
    <row r="48" spans="1:16" ht="20.100000000000001" customHeight="1" x14ac:dyDescent="0.25">
      <c r="A48" s="38" t="s">
        <v>181</v>
      </c>
      <c r="B48" s="19">
        <v>7463.37</v>
      </c>
      <c r="C48" s="140">
        <v>9763.5799999999981</v>
      </c>
      <c r="D48" s="247">
        <f t="shared" si="8"/>
        <v>2.1015166662311603E-2</v>
      </c>
      <c r="E48" s="215">
        <f t="shared" si="9"/>
        <v>2.7652605459619291E-2</v>
      </c>
      <c r="F48" s="52">
        <f t="shared" si="13"/>
        <v>0.30819991505177935</v>
      </c>
      <c r="H48" s="19">
        <v>2331.2350000000001</v>
      </c>
      <c r="I48" s="140">
        <v>2872.4199999999996</v>
      </c>
      <c r="J48" s="247">
        <f t="shared" si="10"/>
        <v>2.614595588014695E-2</v>
      </c>
      <c r="K48" s="215">
        <f t="shared" si="11"/>
        <v>3.1734585985634188E-2</v>
      </c>
      <c r="L48" s="52">
        <f t="shared" si="14"/>
        <v>0.2321451934275178</v>
      </c>
      <c r="N48" s="27">
        <f t="shared" si="12"/>
        <v>3.1235688435653062</v>
      </c>
      <c r="O48" s="152">
        <f t="shared" si="12"/>
        <v>2.9419741529234154</v>
      </c>
      <c r="P48" s="52">
        <f t="shared" si="7"/>
        <v>-5.8136925976830685E-2</v>
      </c>
    </row>
    <row r="49" spans="1:16" ht="20.100000000000001" customHeight="1" x14ac:dyDescent="0.25">
      <c r="A49" s="38" t="s">
        <v>185</v>
      </c>
      <c r="B49" s="19">
        <v>5671.5800000000008</v>
      </c>
      <c r="C49" s="140">
        <v>8842.8300000000036</v>
      </c>
      <c r="D49" s="247">
        <f t="shared" si="8"/>
        <v>1.5969890135238272E-2</v>
      </c>
      <c r="E49" s="215">
        <f t="shared" si="9"/>
        <v>2.5044838997220834E-2</v>
      </c>
      <c r="F49" s="52">
        <f t="shared" si="13"/>
        <v>0.55914753913371618</v>
      </c>
      <c r="H49" s="19">
        <v>1692.5119999999999</v>
      </c>
      <c r="I49" s="140">
        <v>2602.2139999999999</v>
      </c>
      <c r="J49" s="247">
        <f t="shared" si="10"/>
        <v>1.8982360885375894E-2</v>
      </c>
      <c r="K49" s="215">
        <f t="shared" si="11"/>
        <v>2.874934164781651E-2</v>
      </c>
      <c r="L49" s="52">
        <f t="shared" si="14"/>
        <v>0.53748629256395231</v>
      </c>
      <c r="N49" s="27">
        <f t="shared" si="12"/>
        <v>2.9841984067931682</v>
      </c>
      <c r="O49" s="152">
        <f t="shared" si="12"/>
        <v>2.9427389195540328</v>
      </c>
      <c r="P49" s="52">
        <f t="shared" si="7"/>
        <v>-1.3893006290988517E-2</v>
      </c>
    </row>
    <row r="50" spans="1:16" ht="20.100000000000001" customHeight="1" x14ac:dyDescent="0.25">
      <c r="A50" s="38" t="s">
        <v>186</v>
      </c>
      <c r="B50" s="19">
        <v>9275.0000000000018</v>
      </c>
      <c r="C50" s="140">
        <v>11134.9</v>
      </c>
      <c r="D50" s="247">
        <f t="shared" si="8"/>
        <v>2.611630815475317E-2</v>
      </c>
      <c r="E50" s="215">
        <f t="shared" si="9"/>
        <v>3.1536485237209595E-2</v>
      </c>
      <c r="F50" s="52">
        <f t="shared" si="13"/>
        <v>0.20052830188679219</v>
      </c>
      <c r="H50" s="19">
        <v>2075.1990000000005</v>
      </c>
      <c r="I50" s="140">
        <v>2545.7979999999998</v>
      </c>
      <c r="J50" s="247">
        <f t="shared" si="10"/>
        <v>2.3274385249245608E-2</v>
      </c>
      <c r="K50" s="215">
        <f t="shared" si="11"/>
        <v>2.8126055915588793E-2</v>
      </c>
      <c r="L50" s="52">
        <f t="shared" si="14"/>
        <v>0.22677295044957094</v>
      </c>
      <c r="N50" s="27">
        <f t="shared" si="12"/>
        <v>2.2374113207547173</v>
      </c>
      <c r="O50" s="152">
        <f t="shared" si="12"/>
        <v>2.2863231820671941</v>
      </c>
      <c r="P50" s="52">
        <f t="shared" si="7"/>
        <v>2.1860916166267546E-2</v>
      </c>
    </row>
    <row r="51" spans="1:16" ht="20.100000000000001" customHeight="1" x14ac:dyDescent="0.25">
      <c r="A51" s="38" t="s">
        <v>188</v>
      </c>
      <c r="B51" s="19">
        <v>3734.22</v>
      </c>
      <c r="C51" s="140">
        <v>3336.6500000000005</v>
      </c>
      <c r="D51" s="247">
        <f t="shared" si="8"/>
        <v>1.0514721319422358E-2</v>
      </c>
      <c r="E51" s="215">
        <f t="shared" si="9"/>
        <v>9.450126491188553E-3</v>
      </c>
      <c r="F51" s="52">
        <f t="shared" si="13"/>
        <v>-0.10646667844958231</v>
      </c>
      <c r="H51" s="19">
        <v>762.34500000000025</v>
      </c>
      <c r="I51" s="140">
        <v>847.9849999999999</v>
      </c>
      <c r="J51" s="247">
        <f t="shared" si="10"/>
        <v>8.5500769915734069E-3</v>
      </c>
      <c r="K51" s="215">
        <f t="shared" si="11"/>
        <v>9.3685647979849778E-3</v>
      </c>
      <c r="L51" s="52">
        <f t="shared" si="14"/>
        <v>0.11233758993631442</v>
      </c>
      <c r="N51" s="27">
        <f t="shared" si="12"/>
        <v>2.0415106769285161</v>
      </c>
      <c r="O51" s="152">
        <f t="shared" si="12"/>
        <v>2.541426280850553</v>
      </c>
      <c r="P51" s="52">
        <f t="shared" si="7"/>
        <v>0.24487533157268007</v>
      </c>
    </row>
    <row r="52" spans="1:16" ht="20.100000000000001" customHeight="1" x14ac:dyDescent="0.25">
      <c r="A52" s="38" t="s">
        <v>191</v>
      </c>
      <c r="B52" s="19">
        <v>1634.4699999999996</v>
      </c>
      <c r="C52" s="140">
        <v>2216.2000000000003</v>
      </c>
      <c r="D52" s="247">
        <f t="shared" si="8"/>
        <v>4.6022988883772931E-3</v>
      </c>
      <c r="E52" s="215">
        <f t="shared" si="9"/>
        <v>6.2767657170431637E-3</v>
      </c>
      <c r="F52" s="52">
        <f t="shared" si="13"/>
        <v>0.35591353772170847</v>
      </c>
      <c r="H52" s="19">
        <v>440.63199999999995</v>
      </c>
      <c r="I52" s="140">
        <v>590.99499999999989</v>
      </c>
      <c r="J52" s="247">
        <f t="shared" si="10"/>
        <v>4.9419062562894387E-3</v>
      </c>
      <c r="K52" s="215">
        <f t="shared" si="11"/>
        <v>6.5293312414548979E-3</v>
      </c>
      <c r="L52" s="52">
        <f t="shared" si="14"/>
        <v>0.34124394052179585</v>
      </c>
      <c r="N52" s="27">
        <f t="shared" si="12"/>
        <v>2.6958708327470071</v>
      </c>
      <c r="O52" s="152">
        <f t="shared" si="12"/>
        <v>2.6667042685678179</v>
      </c>
      <c r="P52" s="52">
        <f t="shared" si="7"/>
        <v>-1.0818976868216406E-2</v>
      </c>
    </row>
    <row r="53" spans="1:16" ht="20.100000000000001" customHeight="1" x14ac:dyDescent="0.25">
      <c r="A53" s="38" t="s">
        <v>187</v>
      </c>
      <c r="B53" s="19">
        <v>1066.2199999999998</v>
      </c>
      <c r="C53" s="140">
        <v>1934</v>
      </c>
      <c r="D53" s="247">
        <f t="shared" si="8"/>
        <v>3.002235049138643E-3</v>
      </c>
      <c r="E53" s="215">
        <f t="shared" si="9"/>
        <v>5.4775132644894311E-3</v>
      </c>
      <c r="F53" s="52">
        <f t="shared" si="13"/>
        <v>0.81388456416124288</v>
      </c>
      <c r="H53" s="19">
        <v>379.39199999999994</v>
      </c>
      <c r="I53" s="140">
        <v>564.45299999999975</v>
      </c>
      <c r="J53" s="247">
        <f t="shared" si="10"/>
        <v>4.2550693058746583E-3</v>
      </c>
      <c r="K53" s="215">
        <f t="shared" si="11"/>
        <v>6.2360943954397931E-3</v>
      </c>
      <c r="L53" s="52">
        <f t="shared" si="14"/>
        <v>0.48778308451416963</v>
      </c>
      <c r="N53" s="27">
        <f t="shared" ref="N53:N54" si="15">(H53/B53)*10</f>
        <v>3.5582900339517174</v>
      </c>
      <c r="O53" s="152">
        <f t="shared" ref="O53:O54" si="16">(I53/C53)*10</f>
        <v>2.9185780765253351</v>
      </c>
      <c r="P53" s="52">
        <f t="shared" ref="P53:P54" si="17">(O53-N53)/N53</f>
        <v>-0.17978072369664025</v>
      </c>
    </row>
    <row r="54" spans="1:16" ht="20.100000000000001" customHeight="1" x14ac:dyDescent="0.25">
      <c r="A54" s="38" t="s">
        <v>184</v>
      </c>
      <c r="B54" s="19">
        <v>1787.4200000000003</v>
      </c>
      <c r="C54" s="140">
        <v>1168.3200000000004</v>
      </c>
      <c r="D54" s="247">
        <f t="shared" si="8"/>
        <v>5.0329715926651121E-3</v>
      </c>
      <c r="E54" s="215">
        <f t="shared" si="9"/>
        <v>3.3089391402111139E-3</v>
      </c>
      <c r="F54" s="52">
        <f t="shared" si="13"/>
        <v>-0.34636515200680301</v>
      </c>
      <c r="H54" s="19">
        <v>539.77399999999989</v>
      </c>
      <c r="I54" s="140">
        <v>529.66599999999994</v>
      </c>
      <c r="J54" s="247">
        <f t="shared" si="10"/>
        <v>6.0538329208554417E-3</v>
      </c>
      <c r="K54" s="215">
        <f t="shared" si="11"/>
        <v>5.8517665315890154E-3</v>
      </c>
      <c r="L54" s="52">
        <f t="shared" si="14"/>
        <v>-1.8726355845224019E-2</v>
      </c>
      <c r="N54" s="27">
        <f t="shared" si="15"/>
        <v>3.0198498394333724</v>
      </c>
      <c r="O54" s="152">
        <f t="shared" si="16"/>
        <v>4.5335695699808252</v>
      </c>
      <c r="P54" s="52">
        <f t="shared" si="17"/>
        <v>0.50125662235956692</v>
      </c>
    </row>
    <row r="55" spans="1:16" ht="20.100000000000001" customHeight="1" x14ac:dyDescent="0.25">
      <c r="A55" s="38" t="s">
        <v>192</v>
      </c>
      <c r="B55" s="19">
        <v>2266.4400000000005</v>
      </c>
      <c r="C55" s="140">
        <v>1032.9999999999998</v>
      </c>
      <c r="D55" s="247">
        <f t="shared" si="8"/>
        <v>6.3817838764699489E-3</v>
      </c>
      <c r="E55" s="215">
        <f t="shared" si="9"/>
        <v>2.9256831448901659E-3</v>
      </c>
      <c r="F55" s="52">
        <f t="shared" si="13"/>
        <v>-0.54421912779513271</v>
      </c>
      <c r="H55" s="19">
        <v>620.154</v>
      </c>
      <c r="I55" s="140">
        <v>323.99499999999995</v>
      </c>
      <c r="J55" s="247">
        <f t="shared" si="10"/>
        <v>6.9553344570138361E-3</v>
      </c>
      <c r="K55" s="215">
        <f t="shared" si="11"/>
        <v>3.5795068918944824E-3</v>
      </c>
      <c r="L55" s="52">
        <f t="shared" si="14"/>
        <v>-0.47755718740828901</v>
      </c>
      <c r="N55" s="27">
        <f t="shared" ref="N55" si="18">(H55/B55)*10</f>
        <v>2.7362471541271765</v>
      </c>
      <c r="O55" s="152">
        <f t="shared" ref="O55" si="19">(I55/C55)*10</f>
        <v>3.1364472410454987</v>
      </c>
      <c r="P55" s="52">
        <f t="shared" ref="P55" si="20">(O55-N55)/N55</f>
        <v>0.14625874943887526</v>
      </c>
    </row>
    <row r="56" spans="1:16" ht="20.100000000000001" customHeight="1" x14ac:dyDescent="0.25">
      <c r="A56" s="38" t="s">
        <v>190</v>
      </c>
      <c r="B56" s="19">
        <v>923.52999999999975</v>
      </c>
      <c r="C56" s="140">
        <v>926.7</v>
      </c>
      <c r="D56" s="247">
        <f t="shared" si="8"/>
        <v>2.6004521908527421E-3</v>
      </c>
      <c r="E56" s="215">
        <f t="shared" si="9"/>
        <v>2.6246181707354475E-3</v>
      </c>
      <c r="F56" s="52">
        <f t="shared" si="13"/>
        <v>3.4324818901392494E-3</v>
      </c>
      <c r="H56" s="19">
        <v>258.27699999999987</v>
      </c>
      <c r="I56" s="140">
        <v>253.90300000000008</v>
      </c>
      <c r="J56" s="247">
        <f t="shared" si="10"/>
        <v>2.8967045565362181E-3</v>
      </c>
      <c r="K56" s="215">
        <f t="shared" si="11"/>
        <v>2.8051282839941516E-3</v>
      </c>
      <c r="L56" s="52">
        <f t="shared" si="14"/>
        <v>-1.6935305892509973E-2</v>
      </c>
      <c r="N56" s="27">
        <f t="shared" ref="N56" si="21">(H56/B56)*10</f>
        <v>2.7966281550139134</v>
      </c>
      <c r="O56" s="152">
        <f t="shared" ref="O56" si="22">(I56/C56)*10</f>
        <v>2.7398618754721058</v>
      </c>
      <c r="P56" s="52">
        <f t="shared" si="7"/>
        <v>-2.0298114870950786E-2</v>
      </c>
    </row>
    <row r="57" spans="1:16" ht="20.100000000000001" customHeight="1" x14ac:dyDescent="0.25">
      <c r="A57" s="38" t="s">
        <v>193</v>
      </c>
      <c r="B57" s="19">
        <v>466.8</v>
      </c>
      <c r="C57" s="140">
        <v>522.93000000000018</v>
      </c>
      <c r="D57" s="247">
        <f t="shared" si="8"/>
        <v>1.3144035198532375E-3</v>
      </c>
      <c r="E57" s="215">
        <f t="shared" si="9"/>
        <v>1.4810527463285724E-3</v>
      </c>
      <c r="F57" s="52">
        <f t="shared" si="13"/>
        <v>0.1202442159383037</v>
      </c>
      <c r="H57" s="19">
        <v>83.65</v>
      </c>
      <c r="I57" s="140">
        <v>162.86000000000001</v>
      </c>
      <c r="J57" s="247">
        <f t="shared" si="10"/>
        <v>9.3817620676349335E-4</v>
      </c>
      <c r="K57" s="215">
        <f t="shared" si="11"/>
        <v>1.7992823729191362E-3</v>
      </c>
      <c r="L57" s="52">
        <f t="shared" si="14"/>
        <v>0.94692169754931266</v>
      </c>
      <c r="N57" s="27">
        <f t="shared" ref="N57" si="23">(H57/B57)*10</f>
        <v>1.7919880034275923</v>
      </c>
      <c r="O57" s="152">
        <f t="shared" ref="O57" si="24">(I57/C57)*10</f>
        <v>3.1143747729141555</v>
      </c>
      <c r="P57" s="52">
        <f t="shared" ref="P57" si="25">(O57-N57)/N57</f>
        <v>0.73794398565012265</v>
      </c>
    </row>
    <row r="58" spans="1:16" ht="20.100000000000001" customHeight="1" x14ac:dyDescent="0.25">
      <c r="A58" s="38" t="s">
        <v>189</v>
      </c>
      <c r="B58" s="19">
        <v>191.75</v>
      </c>
      <c r="C58" s="140">
        <v>256.32</v>
      </c>
      <c r="D58" s="247">
        <f t="shared" si="8"/>
        <v>5.3992475349584038E-4</v>
      </c>
      <c r="E58" s="215">
        <f t="shared" si="9"/>
        <v>7.2595460183760645E-4</v>
      </c>
      <c r="F58" s="52">
        <f t="shared" si="13"/>
        <v>0.3367405475880052</v>
      </c>
      <c r="H58" s="19">
        <v>76.759</v>
      </c>
      <c r="I58" s="140">
        <v>92.552999999999997</v>
      </c>
      <c r="J58" s="247">
        <f t="shared" si="10"/>
        <v>8.6089022659843371E-4</v>
      </c>
      <c r="K58" s="215">
        <f t="shared" si="11"/>
        <v>1.0225284382953752E-3</v>
      </c>
      <c r="L58" s="52">
        <f t="shared" si="14"/>
        <v>0.2057608879740486</v>
      </c>
      <c r="N58" s="27">
        <f t="shared" si="12"/>
        <v>4.0030769230769234</v>
      </c>
      <c r="O58" s="152">
        <f t="shared" si="12"/>
        <v>3.6108380149812733</v>
      </c>
      <c r="P58" s="52">
        <f t="shared" si="7"/>
        <v>-9.79843544435713E-2</v>
      </c>
    </row>
    <row r="59" spans="1:16" ht="20.100000000000001" customHeight="1" x14ac:dyDescent="0.25">
      <c r="A59" s="38" t="s">
        <v>195</v>
      </c>
      <c r="B59" s="19">
        <v>73.259999999999991</v>
      </c>
      <c r="C59" s="140">
        <v>194.64</v>
      </c>
      <c r="D59" s="247">
        <f t="shared" si="8"/>
        <v>2.0628363724174844E-4</v>
      </c>
      <c r="E59" s="215">
        <f t="shared" si="9"/>
        <v>5.512632791107667E-4</v>
      </c>
      <c r="F59" s="52">
        <f>(C59-B59)/B59</f>
        <v>1.6568386568386571</v>
      </c>
      <c r="H59" s="19">
        <v>24.624000000000009</v>
      </c>
      <c r="I59" s="140">
        <v>83.232000000000014</v>
      </c>
      <c r="J59" s="247">
        <f t="shared" si="10"/>
        <v>2.7617036360244194E-4</v>
      </c>
      <c r="K59" s="215">
        <f t="shared" si="11"/>
        <v>9.1954973881128307E-4</v>
      </c>
      <c r="L59" s="52">
        <f>(I59-H59)/H59</f>
        <v>2.3801169590643267</v>
      </c>
      <c r="N59" s="27">
        <f t="shared" si="12"/>
        <v>3.3611793611793628</v>
      </c>
      <c r="O59" s="152">
        <f t="shared" si="12"/>
        <v>4.2762022194821219</v>
      </c>
      <c r="P59" s="52">
        <f>(O59-N59)/N59</f>
        <v>0.27223267787223887</v>
      </c>
    </row>
    <row r="60" spans="1:16" ht="20.100000000000001" customHeight="1" x14ac:dyDescent="0.25">
      <c r="A60" s="38" t="s">
        <v>214</v>
      </c>
      <c r="B60" s="19">
        <v>198.79000000000002</v>
      </c>
      <c r="C60" s="140">
        <v>206.30999999999997</v>
      </c>
      <c r="D60" s="247">
        <f t="shared" si="8"/>
        <v>5.5974780572327573E-4</v>
      </c>
      <c r="E60" s="215">
        <f t="shared" si="9"/>
        <v>5.8431528521034868E-4</v>
      </c>
      <c r="F60" s="52">
        <f>(C60-B60)/B60</f>
        <v>3.7828864631017416E-2</v>
      </c>
      <c r="H60" s="19">
        <v>64.599999999999994</v>
      </c>
      <c r="I60" s="140">
        <v>68.608000000000004</v>
      </c>
      <c r="J60" s="247">
        <f t="shared" si="10"/>
        <v>7.2452101562368995E-4</v>
      </c>
      <c r="K60" s="215">
        <f t="shared" si="11"/>
        <v>7.5798332949303761E-4</v>
      </c>
      <c r="L60" s="52">
        <f>(I60-H60)/H60</f>
        <v>6.2043343653250933E-2</v>
      </c>
      <c r="N60" s="27">
        <f t="shared" si="12"/>
        <v>3.2496604456964628</v>
      </c>
      <c r="O60" s="152">
        <f t="shared" si="12"/>
        <v>3.3254810721729444</v>
      </c>
      <c r="P60" s="52">
        <f>(O60-N60)/N60</f>
        <v>2.333186120318851E-2</v>
      </c>
    </row>
    <row r="61" spans="1:16" ht="20.100000000000001" customHeight="1" thickBot="1" x14ac:dyDescent="0.3">
      <c r="A61" s="8" t="s">
        <v>17</v>
      </c>
      <c r="B61" s="196">
        <f>B62-SUM(B39:B60)</f>
        <v>316.82000000006519</v>
      </c>
      <c r="C61" s="119">
        <f>C62-SUM(C39:C60)</f>
        <v>283.11999999999534</v>
      </c>
      <c r="D61" s="247">
        <f t="shared" si="8"/>
        <v>8.9209366572405395E-4</v>
      </c>
      <c r="E61" s="215">
        <f t="shared" si="9"/>
        <v>8.018580948512007E-4</v>
      </c>
      <c r="F61" s="52">
        <f t="shared" si="13"/>
        <v>-0.10636954737725811</v>
      </c>
      <c r="H61" s="196">
        <f>H62-SUM(H39:H60)</f>
        <v>141.60400000000664</v>
      </c>
      <c r="I61" s="119">
        <f>I62-SUM(I39:I60)</f>
        <v>132.70400000001246</v>
      </c>
      <c r="J61" s="247">
        <f t="shared" si="10"/>
        <v>1.5881590386436811E-3</v>
      </c>
      <c r="K61" s="215">
        <f t="shared" si="11"/>
        <v>1.4661179418880232E-3</v>
      </c>
      <c r="L61" s="52">
        <f t="shared" si="14"/>
        <v>-6.2851331883236078E-2</v>
      </c>
      <c r="N61" s="27">
        <f t="shared" si="12"/>
        <v>4.4695410643260374</v>
      </c>
      <c r="O61" s="152">
        <f t="shared" si="12"/>
        <v>4.6871997739479596</v>
      </c>
      <c r="P61" s="52">
        <f t="shared" si="7"/>
        <v>4.8698223484102396E-2</v>
      </c>
    </row>
    <row r="62" spans="1:16" ht="26.25" customHeight="1" thickBot="1" x14ac:dyDescent="0.3">
      <c r="A62" s="12" t="s">
        <v>18</v>
      </c>
      <c r="B62" s="17">
        <v>355142.07999999996</v>
      </c>
      <c r="C62" s="145">
        <v>353079.93000000005</v>
      </c>
      <c r="D62" s="253">
        <f>SUM(D39:D61)</f>
        <v>1.0000000000000002</v>
      </c>
      <c r="E62" s="254">
        <f>SUM(E39:E61)</f>
        <v>0.99999999999999989</v>
      </c>
      <c r="F62" s="57">
        <f t="shared" si="13"/>
        <v>-5.8065493111937256E-3</v>
      </c>
      <c r="G62" s="1"/>
      <c r="H62" s="17">
        <v>89162.35500000001</v>
      </c>
      <c r="I62" s="145">
        <v>90513.864000000016</v>
      </c>
      <c r="J62" s="253">
        <f>SUM(J39:J61)</f>
        <v>0.99999999999999978</v>
      </c>
      <c r="K62" s="254">
        <f>SUM(K39:K61)</f>
        <v>1.0000000000000002</v>
      </c>
      <c r="L62" s="57">
        <f t="shared" si="14"/>
        <v>1.5157843240008692E-2</v>
      </c>
      <c r="M62" s="1"/>
      <c r="N62" s="29">
        <f t="shared" si="12"/>
        <v>2.5106108237018838</v>
      </c>
      <c r="O62" s="146">
        <f t="shared" si="12"/>
        <v>2.5635516581188855</v>
      </c>
      <c r="P62" s="57">
        <f t="shared" si="7"/>
        <v>2.1086834294349408E-2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F66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153</v>
      </c>
      <c r="B68" s="39">
        <v>87893.809999999983</v>
      </c>
      <c r="C68" s="147">
        <v>104117.93000000002</v>
      </c>
      <c r="D68" s="247">
        <f>B68/$B$96</f>
        <v>0.17859947223085548</v>
      </c>
      <c r="E68" s="246">
        <f>C68/$C$96</f>
        <v>0.20209950465614535</v>
      </c>
      <c r="F68" s="61">
        <f t="shared" ref="F68:F87" si="26">(C68-B68)/B68</f>
        <v>0.18458774286835491</v>
      </c>
      <c r="H68" s="19">
        <v>27934.69200000001</v>
      </c>
      <c r="I68" s="147">
        <v>34761.959000000024</v>
      </c>
      <c r="J68" s="245">
        <f>H68/$H$96</f>
        <v>0.17832141630756398</v>
      </c>
      <c r="K68" s="246">
        <f>I68/$I$96</f>
        <v>0.20714074371468469</v>
      </c>
      <c r="L68" s="61">
        <f t="shared" ref="L68:L87" si="27">(I68-H68)/H68</f>
        <v>0.24440101218943142</v>
      </c>
      <c r="N68" s="41">
        <f t="shared" ref="N68:O96" si="28">(H68/B68)*10</f>
        <v>3.1782320051889905</v>
      </c>
      <c r="O68" s="149">
        <f t="shared" si="28"/>
        <v>3.3387101529967045</v>
      </c>
      <c r="P68" s="61">
        <f t="shared" si="7"/>
        <v>5.0492899053847171E-2</v>
      </c>
    </row>
    <row r="69" spans="1:16" ht="20.100000000000001" customHeight="1" x14ac:dyDescent="0.25">
      <c r="A69" s="38" t="s">
        <v>152</v>
      </c>
      <c r="B69" s="19">
        <v>112558.34000000001</v>
      </c>
      <c r="C69" s="140">
        <v>108433.49999999999</v>
      </c>
      <c r="D69" s="247">
        <f t="shared" ref="D69:D95" si="29">B69/$B$96</f>
        <v>0.2287175868150578</v>
      </c>
      <c r="E69" s="215">
        <f t="shared" ref="E69:E95" si="30">C69/$C$96</f>
        <v>0.21047629969335857</v>
      </c>
      <c r="F69" s="52">
        <f t="shared" si="26"/>
        <v>-3.6646240518472692E-2</v>
      </c>
      <c r="H69" s="19">
        <v>33940.935000000005</v>
      </c>
      <c r="I69" s="140">
        <v>34287.598999999987</v>
      </c>
      <c r="J69" s="214">
        <f t="shared" ref="J69:J96" si="31">H69/$H$96</f>
        <v>0.21666233513521352</v>
      </c>
      <c r="K69" s="215">
        <f t="shared" ref="K69:K96" si="32">I69/$I$96</f>
        <v>0.20431411121136386</v>
      </c>
      <c r="L69" s="52">
        <f t="shared" si="27"/>
        <v>1.0213743375071501E-2</v>
      </c>
      <c r="N69" s="40">
        <f t="shared" si="28"/>
        <v>3.0154082762769958</v>
      </c>
      <c r="O69" s="143">
        <f t="shared" si="28"/>
        <v>3.1620854256295328</v>
      </c>
      <c r="P69" s="52">
        <f t="shared" si="7"/>
        <v>4.8642550498545878E-2</v>
      </c>
    </row>
    <row r="70" spans="1:16" ht="20.100000000000001" customHeight="1" x14ac:dyDescent="0.25">
      <c r="A70" s="38" t="s">
        <v>212</v>
      </c>
      <c r="B70" s="19">
        <v>73126.230000000025</v>
      </c>
      <c r="C70" s="140">
        <v>74426.929999999978</v>
      </c>
      <c r="D70" s="247">
        <f t="shared" si="29"/>
        <v>0.14859187563074303</v>
      </c>
      <c r="E70" s="215">
        <f t="shared" si="30"/>
        <v>0.14446739083342894</v>
      </c>
      <c r="F70" s="52">
        <f t="shared" si="26"/>
        <v>1.7787051240026362E-2</v>
      </c>
      <c r="H70" s="19">
        <v>20544.125</v>
      </c>
      <c r="I70" s="140">
        <v>21980.786999999993</v>
      </c>
      <c r="J70" s="214">
        <f t="shared" si="31"/>
        <v>0.13114364986732741</v>
      </c>
      <c r="K70" s="215">
        <f t="shared" si="32"/>
        <v>0.1309798612504568</v>
      </c>
      <c r="L70" s="52">
        <f t="shared" si="27"/>
        <v>6.9930551921777787E-2</v>
      </c>
      <c r="N70" s="40">
        <f t="shared" si="28"/>
        <v>2.8094057358077933</v>
      </c>
      <c r="O70" s="143">
        <f t="shared" si="28"/>
        <v>2.9533378576813525</v>
      </c>
      <c r="P70" s="52">
        <f t="shared" si="7"/>
        <v>5.1232230374931638E-2</v>
      </c>
    </row>
    <row r="71" spans="1:16" ht="20.100000000000001" customHeight="1" x14ac:dyDescent="0.25">
      <c r="A71" s="38" t="s">
        <v>154</v>
      </c>
      <c r="B71" s="19">
        <v>61600.409999999996</v>
      </c>
      <c r="C71" s="140">
        <v>54583.739999999983</v>
      </c>
      <c r="D71" s="247">
        <f t="shared" si="29"/>
        <v>0.12517150770007937</v>
      </c>
      <c r="E71" s="215">
        <f t="shared" si="30"/>
        <v>0.105950500708954</v>
      </c>
      <c r="F71" s="52">
        <f t="shared" si="26"/>
        <v>-0.11390622237741621</v>
      </c>
      <c r="H71" s="19">
        <v>22743.706000000002</v>
      </c>
      <c r="I71" s="140">
        <v>20233.733999999993</v>
      </c>
      <c r="J71" s="214">
        <f t="shared" si="31"/>
        <v>0.1451846995844035</v>
      </c>
      <c r="K71" s="215">
        <f t="shared" si="32"/>
        <v>0.1205694624081772</v>
      </c>
      <c r="L71" s="52">
        <f t="shared" si="27"/>
        <v>-0.1103589714007035</v>
      </c>
      <c r="N71" s="40">
        <f t="shared" si="28"/>
        <v>3.6921354906566375</v>
      </c>
      <c r="O71" s="143">
        <f t="shared" si="28"/>
        <v>3.7069160156486158</v>
      </c>
      <c r="P71" s="52">
        <f t="shared" si="7"/>
        <v>4.0032455551488088E-3</v>
      </c>
    </row>
    <row r="72" spans="1:16" ht="20.100000000000001" customHeight="1" x14ac:dyDescent="0.25">
      <c r="A72" s="38" t="s">
        <v>156</v>
      </c>
      <c r="B72" s="19">
        <v>31092.670000000002</v>
      </c>
      <c r="C72" s="140">
        <v>30993.510000000002</v>
      </c>
      <c r="D72" s="247">
        <f t="shared" si="29"/>
        <v>6.318004023546317E-2</v>
      </c>
      <c r="E72" s="215">
        <f t="shared" si="30"/>
        <v>6.016036832998204E-2</v>
      </c>
      <c r="F72" s="52">
        <f t="shared" si="26"/>
        <v>-3.1891760984180469E-3</v>
      </c>
      <c r="H72" s="19">
        <v>12516.912</v>
      </c>
      <c r="I72" s="140">
        <v>12894.118</v>
      </c>
      <c r="J72" s="214">
        <f t="shared" si="31"/>
        <v>7.990184662272784E-2</v>
      </c>
      <c r="K72" s="215">
        <f t="shared" si="32"/>
        <v>7.683390893087759E-2</v>
      </c>
      <c r="L72" s="52">
        <f t="shared" si="27"/>
        <v>3.0135707593054912E-2</v>
      </c>
      <c r="N72" s="40">
        <f t="shared" si="28"/>
        <v>4.0256793643003324</v>
      </c>
      <c r="O72" s="143">
        <f t="shared" si="28"/>
        <v>4.1602638745982627</v>
      </c>
      <c r="P72" s="52">
        <f t="shared" ref="P72:P90" si="33">(O72-N72)/N72</f>
        <v>3.3431502640628545E-2</v>
      </c>
    </row>
    <row r="73" spans="1:16" ht="20.100000000000001" customHeight="1" x14ac:dyDescent="0.25">
      <c r="A73" s="38" t="s">
        <v>158</v>
      </c>
      <c r="B73" s="19">
        <v>11380.23</v>
      </c>
      <c r="C73" s="140">
        <v>29646.040000000005</v>
      </c>
      <c r="D73" s="247">
        <f t="shared" si="29"/>
        <v>2.3124530292471662E-2</v>
      </c>
      <c r="E73" s="215">
        <f t="shared" si="30"/>
        <v>5.7544843611626463E-2</v>
      </c>
      <c r="F73" s="52">
        <f t="shared" si="26"/>
        <v>1.6050475254015082</v>
      </c>
      <c r="H73" s="19">
        <v>2349.9540000000002</v>
      </c>
      <c r="I73" s="140">
        <v>6105.3109999999997</v>
      </c>
      <c r="J73" s="214">
        <f t="shared" si="31"/>
        <v>1.5000957430911538E-2</v>
      </c>
      <c r="K73" s="215">
        <f t="shared" si="32"/>
        <v>3.6380534858505655E-2</v>
      </c>
      <c r="L73" s="52">
        <f t="shared" si="27"/>
        <v>1.5980555364062443</v>
      </c>
      <c r="N73" s="40">
        <f t="shared" si="28"/>
        <v>2.0649442058728167</v>
      </c>
      <c r="O73" s="143">
        <f t="shared" si="28"/>
        <v>2.0594018627782997</v>
      </c>
      <c r="P73" s="52">
        <f t="shared" si="33"/>
        <v>-2.6840159064609212E-3</v>
      </c>
    </row>
    <row r="74" spans="1:16" ht="20.100000000000001" customHeight="1" x14ac:dyDescent="0.25">
      <c r="A74" s="38" t="s">
        <v>155</v>
      </c>
      <c r="B74" s="19">
        <v>17026.290000000008</v>
      </c>
      <c r="C74" s="140">
        <v>16137</v>
      </c>
      <c r="D74" s="247">
        <f t="shared" si="29"/>
        <v>3.4597276054474081E-2</v>
      </c>
      <c r="E74" s="215">
        <f t="shared" si="30"/>
        <v>3.1322940310436607E-2</v>
      </c>
      <c r="F74" s="52">
        <f t="shared" si="26"/>
        <v>-5.2230403687474357E-2</v>
      </c>
      <c r="H74" s="19">
        <v>5879.7580000000016</v>
      </c>
      <c r="I74" s="140">
        <v>5619.9719999999998</v>
      </c>
      <c r="J74" s="214">
        <f t="shared" si="31"/>
        <v>3.7533500426843072E-2</v>
      </c>
      <c r="K74" s="215">
        <f t="shared" si="32"/>
        <v>3.3488480316535181E-2</v>
      </c>
      <c r="L74" s="52">
        <f t="shared" si="27"/>
        <v>-4.4183110937559299E-2</v>
      </c>
      <c r="N74" s="40">
        <f t="shared" si="28"/>
        <v>3.4533406866674996</v>
      </c>
      <c r="O74" s="143">
        <f t="shared" si="28"/>
        <v>3.482662204870794</v>
      </c>
      <c r="P74" s="52">
        <f t="shared" si="33"/>
        <v>8.4907690447390861E-3</v>
      </c>
    </row>
    <row r="75" spans="1:16" ht="20.100000000000001" customHeight="1" x14ac:dyDescent="0.25">
      <c r="A75" s="38" t="s">
        <v>157</v>
      </c>
      <c r="B75" s="19">
        <v>19226.600000000006</v>
      </c>
      <c r="C75" s="140">
        <v>18823.249999999996</v>
      </c>
      <c r="D75" s="247">
        <f t="shared" si="29"/>
        <v>3.9068287206957666E-2</v>
      </c>
      <c r="E75" s="215">
        <f t="shared" si="30"/>
        <v>3.6537121906080793E-2</v>
      </c>
      <c r="F75" s="52">
        <f t="shared" si="26"/>
        <v>-2.0978748192608643E-2</v>
      </c>
      <c r="H75" s="19">
        <v>5150.5979999999981</v>
      </c>
      <c r="I75" s="140">
        <v>5303.2360000000017</v>
      </c>
      <c r="J75" s="214">
        <f t="shared" si="31"/>
        <v>3.2878899477069796E-2</v>
      </c>
      <c r="K75" s="215">
        <f t="shared" si="32"/>
        <v>3.1601103065983398E-2</v>
      </c>
      <c r="L75" s="52">
        <f t="shared" si="27"/>
        <v>2.9635005488683763E-2</v>
      </c>
      <c r="N75" s="40">
        <f t="shared" si="28"/>
        <v>2.678891743730039</v>
      </c>
      <c r="O75" s="143">
        <f t="shared" si="28"/>
        <v>2.8173859455726307</v>
      </c>
      <c r="P75" s="52">
        <f t="shared" si="33"/>
        <v>5.16983197125222E-2</v>
      </c>
    </row>
    <row r="76" spans="1:16" ht="20.100000000000001" customHeight="1" x14ac:dyDescent="0.25">
      <c r="A76" s="38" t="s">
        <v>161</v>
      </c>
      <c r="B76" s="19">
        <v>8926.1200000000026</v>
      </c>
      <c r="C76" s="140">
        <v>7722.9100000000008</v>
      </c>
      <c r="D76" s="247">
        <f t="shared" si="29"/>
        <v>1.813779970477198E-2</v>
      </c>
      <c r="E76" s="215">
        <f t="shared" si="30"/>
        <v>1.4990658050001488E-2</v>
      </c>
      <c r="F76" s="52">
        <f t="shared" si="26"/>
        <v>-0.13479652973520426</v>
      </c>
      <c r="H76" s="19">
        <v>3108.4330000000004</v>
      </c>
      <c r="I76" s="140">
        <v>3247.65</v>
      </c>
      <c r="J76" s="214">
        <f t="shared" si="31"/>
        <v>1.9842716542468768E-2</v>
      </c>
      <c r="K76" s="215">
        <f t="shared" si="32"/>
        <v>1.9352207288576437E-2</v>
      </c>
      <c r="L76" s="52">
        <f t="shared" si="27"/>
        <v>4.4786874930229995E-2</v>
      </c>
      <c r="N76" s="40">
        <f t="shared" si="28"/>
        <v>3.4824010880427325</v>
      </c>
      <c r="O76" s="143">
        <f t="shared" si="28"/>
        <v>4.2052153916075676</v>
      </c>
      <c r="P76" s="52">
        <f t="shared" si="33"/>
        <v>0.20756204850920534</v>
      </c>
    </row>
    <row r="77" spans="1:16" ht="20.100000000000001" customHeight="1" x14ac:dyDescent="0.25">
      <c r="A77" s="38" t="s">
        <v>160</v>
      </c>
      <c r="B77" s="19">
        <v>7121.5500000000011</v>
      </c>
      <c r="C77" s="140">
        <v>7779.14</v>
      </c>
      <c r="D77" s="247">
        <f t="shared" si="29"/>
        <v>1.4470928856829044E-2</v>
      </c>
      <c r="E77" s="215">
        <f t="shared" si="30"/>
        <v>1.5099804045766241E-2</v>
      </c>
      <c r="F77" s="52">
        <f t="shared" si="26"/>
        <v>9.2338044386404527E-2</v>
      </c>
      <c r="H77" s="19">
        <v>2450.5050000000006</v>
      </c>
      <c r="I77" s="140">
        <v>3052.9169999999986</v>
      </c>
      <c r="J77" s="214">
        <f t="shared" si="31"/>
        <v>1.5642825854989453E-2</v>
      </c>
      <c r="K77" s="215">
        <f t="shared" si="32"/>
        <v>1.8191825664347721E-2</v>
      </c>
      <c r="L77" s="52">
        <f t="shared" si="27"/>
        <v>0.24583177753156915</v>
      </c>
      <c r="N77" s="40">
        <f t="shared" si="28"/>
        <v>3.440971417739116</v>
      </c>
      <c r="O77" s="143">
        <f t="shared" si="28"/>
        <v>3.9244916533190022</v>
      </c>
      <c r="P77" s="52">
        <f t="shared" si="33"/>
        <v>0.14051852714823837</v>
      </c>
    </row>
    <row r="78" spans="1:16" ht="20.100000000000001" customHeight="1" x14ac:dyDescent="0.25">
      <c r="A78" s="38" t="s">
        <v>159</v>
      </c>
      <c r="B78" s="19">
        <v>1136.08</v>
      </c>
      <c r="C78" s="140">
        <v>1301.79</v>
      </c>
      <c r="D78" s="247">
        <f t="shared" si="29"/>
        <v>2.3085048698199603E-3</v>
      </c>
      <c r="E78" s="215">
        <f t="shared" si="30"/>
        <v>2.5268569416076886E-3</v>
      </c>
      <c r="F78" s="52">
        <f t="shared" si="26"/>
        <v>0.14586120695725657</v>
      </c>
      <c r="H78" s="19">
        <v>2030.5979999999997</v>
      </c>
      <c r="I78" s="140">
        <v>2533.2349999999992</v>
      </c>
      <c r="J78" s="214">
        <f t="shared" si="31"/>
        <v>1.2962344861769252E-2</v>
      </c>
      <c r="K78" s="215">
        <f t="shared" si="32"/>
        <v>1.509512688580263E-2</v>
      </c>
      <c r="L78" s="52">
        <f t="shared" si="27"/>
        <v>0.24753151534671045</v>
      </c>
      <c r="N78" s="40">
        <f t="shared" si="28"/>
        <v>17.873723681430885</v>
      </c>
      <c r="O78" s="143">
        <f t="shared" si="28"/>
        <v>19.459628665145679</v>
      </c>
      <c r="P78" s="52">
        <f t="shared" si="33"/>
        <v>8.8728292547254728E-2</v>
      </c>
    </row>
    <row r="79" spans="1:16" ht="20.100000000000001" customHeight="1" x14ac:dyDescent="0.25">
      <c r="A79" s="38" t="s">
        <v>164</v>
      </c>
      <c r="B79" s="19">
        <v>3539.7199999999993</v>
      </c>
      <c r="C79" s="140">
        <v>3228.8700000000008</v>
      </c>
      <c r="D79" s="247">
        <f t="shared" si="29"/>
        <v>7.192680848002877E-3</v>
      </c>
      <c r="E79" s="215">
        <f t="shared" si="30"/>
        <v>6.2674414253057866E-3</v>
      </c>
      <c r="F79" s="52">
        <f t="shared" si="26"/>
        <v>-8.781768049450199E-2</v>
      </c>
      <c r="H79" s="19">
        <v>1802.7570000000001</v>
      </c>
      <c r="I79" s="140">
        <v>1702.7620000000004</v>
      </c>
      <c r="J79" s="214">
        <f t="shared" si="31"/>
        <v>1.1507919310453647E-2</v>
      </c>
      <c r="K79" s="215">
        <f t="shared" si="32"/>
        <v>1.0146476124924482E-2</v>
      </c>
      <c r="L79" s="52">
        <f t="shared" si="27"/>
        <v>-5.546781956747341E-2</v>
      </c>
      <c r="N79" s="40">
        <f t="shared" si="28"/>
        <v>5.0929367294588275</v>
      </c>
      <c r="O79" s="143">
        <f t="shared" si="28"/>
        <v>5.2735539058556089</v>
      </c>
      <c r="P79" s="52">
        <f t="shared" si="33"/>
        <v>3.5464249016102289E-2</v>
      </c>
    </row>
    <row r="80" spans="1:16" ht="20.100000000000001" customHeight="1" x14ac:dyDescent="0.25">
      <c r="A80" s="38" t="s">
        <v>172</v>
      </c>
      <c r="B80" s="19">
        <v>8782.1699999999983</v>
      </c>
      <c r="C80" s="140">
        <v>6782.5899999999983</v>
      </c>
      <c r="D80" s="247">
        <f t="shared" si="29"/>
        <v>1.784529453259168E-2</v>
      </c>
      <c r="E80" s="215">
        <f t="shared" si="30"/>
        <v>1.316543730062367E-2</v>
      </c>
      <c r="F80" s="52">
        <f t="shared" si="26"/>
        <v>-0.22768632353962634</v>
      </c>
      <c r="H80" s="19">
        <v>1927.3009999999999</v>
      </c>
      <c r="I80" s="140">
        <v>1531.3390000000002</v>
      </c>
      <c r="J80" s="214">
        <f t="shared" si="31"/>
        <v>1.2302947316225438E-2</v>
      </c>
      <c r="K80" s="215">
        <f t="shared" si="32"/>
        <v>9.1249949215837147E-3</v>
      </c>
      <c r="L80" s="52">
        <f t="shared" si="27"/>
        <v>-0.20544896723448999</v>
      </c>
      <c r="N80" s="40">
        <f t="shared" si="28"/>
        <v>2.1945612530843746</v>
      </c>
      <c r="O80" s="143">
        <f t="shared" si="28"/>
        <v>2.2577496207201091</v>
      </c>
      <c r="P80" s="52">
        <f t="shared" si="33"/>
        <v>2.8793166537013096E-2</v>
      </c>
    </row>
    <row r="81" spans="1:16" ht="20.100000000000001" customHeight="1" x14ac:dyDescent="0.25">
      <c r="A81" s="38" t="s">
        <v>165</v>
      </c>
      <c r="B81" s="19">
        <v>2935.29</v>
      </c>
      <c r="C81" s="140">
        <v>6378.6299999999992</v>
      </c>
      <c r="D81" s="247">
        <f t="shared" si="29"/>
        <v>5.9644842434809445E-3</v>
      </c>
      <c r="E81" s="215">
        <f t="shared" si="30"/>
        <v>1.238132532393631E-2</v>
      </c>
      <c r="F81" s="52">
        <f t="shared" si="26"/>
        <v>1.1730834091350426</v>
      </c>
      <c r="H81" s="19">
        <v>603.55399999999997</v>
      </c>
      <c r="I81" s="140">
        <v>1399.1100000000001</v>
      </c>
      <c r="J81" s="214">
        <f t="shared" si="31"/>
        <v>3.8527936552189453E-3</v>
      </c>
      <c r="K81" s="215">
        <f t="shared" si="32"/>
        <v>8.3370642586239833E-3</v>
      </c>
      <c r="L81" s="52">
        <f t="shared" si="27"/>
        <v>1.3181190084068704</v>
      </c>
      <c r="N81" s="40">
        <f t="shared" si="28"/>
        <v>2.0561988764312895</v>
      </c>
      <c r="O81" s="143">
        <f t="shared" si="28"/>
        <v>2.1934333861659954</v>
      </c>
      <c r="P81" s="52">
        <f t="shared" si="33"/>
        <v>6.6741846475905184E-2</v>
      </c>
    </row>
    <row r="82" spans="1:16" ht="20.100000000000001" customHeight="1" x14ac:dyDescent="0.25">
      <c r="A82" s="38" t="s">
        <v>169</v>
      </c>
      <c r="B82" s="19">
        <v>2325.8199999999997</v>
      </c>
      <c r="C82" s="140">
        <v>3398.4899999999989</v>
      </c>
      <c r="D82" s="247">
        <f t="shared" si="29"/>
        <v>4.7260464019476265E-3</v>
      </c>
      <c r="E82" s="215">
        <f t="shared" si="30"/>
        <v>6.5966846015749932E-3</v>
      </c>
      <c r="F82" s="52">
        <f t="shared" si="26"/>
        <v>0.46120078079988963</v>
      </c>
      <c r="H82" s="19">
        <v>831.00099999999975</v>
      </c>
      <c r="I82" s="140">
        <v>1135.0890000000002</v>
      </c>
      <c r="J82" s="214">
        <f t="shared" si="31"/>
        <v>5.3047041031632595E-3</v>
      </c>
      <c r="K82" s="215">
        <f t="shared" si="32"/>
        <v>6.7638069431690427E-3</v>
      </c>
      <c r="L82" s="52">
        <f t="shared" si="27"/>
        <v>0.36592976422411105</v>
      </c>
      <c r="N82" s="40">
        <f t="shared" si="28"/>
        <v>3.5729377165902769</v>
      </c>
      <c r="O82" s="143">
        <f t="shared" si="28"/>
        <v>3.3399804030613609</v>
      </c>
      <c r="P82" s="52">
        <f t="shared" si="33"/>
        <v>-6.5200496624170559E-2</v>
      </c>
    </row>
    <row r="83" spans="1:16" ht="20.100000000000001" customHeight="1" x14ac:dyDescent="0.25">
      <c r="A83" s="38" t="s">
        <v>167</v>
      </c>
      <c r="B83" s="19">
        <v>3874.4900000000002</v>
      </c>
      <c r="C83" s="140">
        <v>3301.11</v>
      </c>
      <c r="D83" s="247">
        <f t="shared" si="29"/>
        <v>7.8729306325863845E-3</v>
      </c>
      <c r="E83" s="215">
        <f t="shared" si="30"/>
        <v>6.4076638463274084E-3</v>
      </c>
      <c r="F83" s="52">
        <f t="shared" si="26"/>
        <v>-0.14798850945543804</v>
      </c>
      <c r="H83" s="19">
        <v>1173.1199999999999</v>
      </c>
      <c r="I83" s="140">
        <v>1126.9760000000003</v>
      </c>
      <c r="J83" s="214">
        <f t="shared" si="31"/>
        <v>7.4886245353530069E-3</v>
      </c>
      <c r="K83" s="215">
        <f t="shared" si="32"/>
        <v>6.7154629228059438E-3</v>
      </c>
      <c r="L83" s="52">
        <f t="shared" si="27"/>
        <v>-3.9334424440807043E-2</v>
      </c>
      <c r="N83" s="40">
        <f t="shared" si="28"/>
        <v>3.0278049498127491</v>
      </c>
      <c r="O83" s="143">
        <f t="shared" si="28"/>
        <v>3.4139304658130154</v>
      </c>
      <c r="P83" s="52">
        <f t="shared" si="33"/>
        <v>0.12752654890274415</v>
      </c>
    </row>
    <row r="84" spans="1:16" ht="20.100000000000001" customHeight="1" x14ac:dyDescent="0.25">
      <c r="A84" s="38" t="s">
        <v>197</v>
      </c>
      <c r="B84" s="19">
        <v>5053.8999999999996</v>
      </c>
      <c r="C84" s="140">
        <v>3530.309999999999</v>
      </c>
      <c r="D84" s="247">
        <f t="shared" si="29"/>
        <v>1.0269481692823655E-2</v>
      </c>
      <c r="E84" s="215">
        <f t="shared" si="30"/>
        <v>6.8525555807980067E-3</v>
      </c>
      <c r="F84" s="52">
        <f t="shared" si="26"/>
        <v>-0.30146817309404633</v>
      </c>
      <c r="H84" s="19">
        <v>1284.8219999999999</v>
      </c>
      <c r="I84" s="140">
        <v>894.69999999999993</v>
      </c>
      <c r="J84" s="214">
        <f t="shared" si="31"/>
        <v>8.2016754916473342E-3</v>
      </c>
      <c r="K84" s="215">
        <f t="shared" si="32"/>
        <v>5.331368793154846E-3</v>
      </c>
      <c r="L84" s="52">
        <f t="shared" si="27"/>
        <v>-0.30363894765189264</v>
      </c>
      <c r="N84" s="40">
        <f t="shared" si="28"/>
        <v>2.54223866716793</v>
      </c>
      <c r="O84" s="143">
        <f t="shared" si="28"/>
        <v>2.5343383442247287</v>
      </c>
      <c r="P84" s="52">
        <f t="shared" si="33"/>
        <v>-3.1076244119920965E-3</v>
      </c>
    </row>
    <row r="85" spans="1:16" ht="20.100000000000001" customHeight="1" x14ac:dyDescent="0.25">
      <c r="A85" s="38" t="s">
        <v>166</v>
      </c>
      <c r="B85" s="19">
        <v>6048.9199999999992</v>
      </c>
      <c r="C85" s="140">
        <v>3040.0399999999995</v>
      </c>
      <c r="D85" s="247">
        <f t="shared" si="29"/>
        <v>1.2291353845813105E-2</v>
      </c>
      <c r="E85" s="215">
        <f t="shared" si="30"/>
        <v>5.9009104208551585E-3</v>
      </c>
      <c r="F85" s="52">
        <f t="shared" si="26"/>
        <v>-0.49742433360004762</v>
      </c>
      <c r="H85" s="19">
        <v>1456.8290000000002</v>
      </c>
      <c r="I85" s="140">
        <v>839.35800000000006</v>
      </c>
      <c r="J85" s="214">
        <f t="shared" si="31"/>
        <v>9.2996840845043886E-3</v>
      </c>
      <c r="K85" s="215">
        <f t="shared" si="32"/>
        <v>5.0015950011007776E-3</v>
      </c>
      <c r="L85" s="52">
        <f t="shared" si="27"/>
        <v>-0.42384590092591518</v>
      </c>
      <c r="N85" s="40">
        <f t="shared" si="28"/>
        <v>2.4084117495354547</v>
      </c>
      <c r="O85" s="143">
        <f t="shared" si="28"/>
        <v>2.7610097235562696</v>
      </c>
      <c r="P85" s="52">
        <f t="shared" si="33"/>
        <v>0.14640269633663167</v>
      </c>
    </row>
    <row r="86" spans="1:16" ht="20.100000000000001" customHeight="1" x14ac:dyDescent="0.25">
      <c r="A86" s="38" t="s">
        <v>171</v>
      </c>
      <c r="B86" s="19">
        <v>1726.0200000000007</v>
      </c>
      <c r="C86" s="140">
        <v>2367.4300000000003</v>
      </c>
      <c r="D86" s="247">
        <f t="shared" si="29"/>
        <v>3.5072579179341681E-3</v>
      </c>
      <c r="E86" s="215">
        <f t="shared" si="30"/>
        <v>4.5953317580180297E-3</v>
      </c>
      <c r="F86" s="52">
        <f t="shared" si="26"/>
        <v>0.37161214817904742</v>
      </c>
      <c r="H86" s="19">
        <v>586.14699999999993</v>
      </c>
      <c r="I86" s="140">
        <v>769.94100000000003</v>
      </c>
      <c r="J86" s="214">
        <f t="shared" si="31"/>
        <v>3.7416758775944141E-3</v>
      </c>
      <c r="K86" s="215">
        <f t="shared" si="32"/>
        <v>4.5879506202866167E-3</v>
      </c>
      <c r="L86" s="52">
        <f t="shared" si="27"/>
        <v>0.31356297993506771</v>
      </c>
      <c r="N86" s="40">
        <f t="shared" si="28"/>
        <v>3.3959455857985406</v>
      </c>
      <c r="O86" s="143">
        <f t="shared" si="28"/>
        <v>3.2522228745939685</v>
      </c>
      <c r="P86" s="52">
        <f t="shared" si="33"/>
        <v>-4.2321853390585557E-2</v>
      </c>
    </row>
    <row r="87" spans="1:16" ht="20.100000000000001" customHeight="1" x14ac:dyDescent="0.25">
      <c r="A87" s="38" t="s">
        <v>173</v>
      </c>
      <c r="B87" s="19">
        <v>819.56</v>
      </c>
      <c r="C87" s="140">
        <v>2758.3900000000003</v>
      </c>
      <c r="D87" s="247">
        <f t="shared" si="29"/>
        <v>1.6653389295733106E-3</v>
      </c>
      <c r="E87" s="215">
        <f t="shared" si="30"/>
        <v>5.3542099103244247E-3</v>
      </c>
      <c r="F87" s="52">
        <f t="shared" si="26"/>
        <v>2.3656962272438875</v>
      </c>
      <c r="H87" s="19">
        <v>153.03</v>
      </c>
      <c r="I87" s="140">
        <v>608.94500000000005</v>
      </c>
      <c r="J87" s="214">
        <f t="shared" si="31"/>
        <v>9.7686870281392412E-4</v>
      </c>
      <c r="K87" s="215">
        <f t="shared" si="32"/>
        <v>3.6286021792194907E-3</v>
      </c>
      <c r="L87" s="52">
        <f t="shared" si="27"/>
        <v>2.9792524341632363</v>
      </c>
      <c r="N87" s="40">
        <f t="shared" si="28"/>
        <v>1.8672214358924302</v>
      </c>
      <c r="O87" s="143">
        <f t="shared" si="28"/>
        <v>2.2076102364060195</v>
      </c>
      <c r="P87" s="52">
        <f t="shared" si="33"/>
        <v>0.18229696487546054</v>
      </c>
    </row>
    <row r="88" spans="1:16" ht="20.100000000000001" customHeight="1" x14ac:dyDescent="0.25">
      <c r="A88" s="38" t="s">
        <v>163</v>
      </c>
      <c r="B88" s="19">
        <v>2292.7400000000002</v>
      </c>
      <c r="C88" s="140">
        <v>1757.71</v>
      </c>
      <c r="D88" s="247">
        <f t="shared" si="29"/>
        <v>4.658828124103071E-3</v>
      </c>
      <c r="E88" s="215">
        <f t="shared" si="30"/>
        <v>3.4118265732823653E-3</v>
      </c>
      <c r="F88" s="52">
        <f t="shared" ref="F88:F94" si="34">(C88-B88)/B88</f>
        <v>-0.2333583398030305</v>
      </c>
      <c r="H88" s="19">
        <v>789.14699999999982</v>
      </c>
      <c r="I88" s="140">
        <v>585.89</v>
      </c>
      <c r="J88" s="214">
        <f t="shared" si="31"/>
        <v>5.0375286298078789E-3</v>
      </c>
      <c r="K88" s="215">
        <f t="shared" si="32"/>
        <v>3.4912212610053572E-3</v>
      </c>
      <c r="L88" s="52">
        <f t="shared" ref="L88:L95" si="35">(I88-H88)/H88</f>
        <v>-0.25756544724873803</v>
      </c>
      <c r="N88" s="40">
        <f t="shared" si="28"/>
        <v>3.4419384666381698</v>
      </c>
      <c r="O88" s="143">
        <f t="shared" si="28"/>
        <v>3.3332574770582175</v>
      </c>
      <c r="P88" s="52">
        <f t="shared" si="33"/>
        <v>-3.1575517875571973E-2</v>
      </c>
    </row>
    <row r="89" spans="1:16" ht="20.100000000000001" customHeight="1" x14ac:dyDescent="0.25">
      <c r="A89" s="38" t="s">
        <v>168</v>
      </c>
      <c r="B89" s="19">
        <v>3303.9100000000008</v>
      </c>
      <c r="C89" s="140">
        <v>2736.2000000000007</v>
      </c>
      <c r="D89" s="247">
        <f t="shared" si="29"/>
        <v>6.7135169393413028E-3</v>
      </c>
      <c r="E89" s="215">
        <f t="shared" si="30"/>
        <v>5.3111377131695274E-3</v>
      </c>
      <c r="F89" s="52">
        <f t="shared" si="34"/>
        <v>-0.17182974112490954</v>
      </c>
      <c r="H89" s="19">
        <v>675.23100000000022</v>
      </c>
      <c r="I89" s="140">
        <v>570.36300000000006</v>
      </c>
      <c r="J89" s="214">
        <f t="shared" si="31"/>
        <v>4.3103445799500036E-3</v>
      </c>
      <c r="K89" s="215">
        <f t="shared" si="32"/>
        <v>3.3986984452555919E-3</v>
      </c>
      <c r="L89" s="52">
        <f t="shared" si="35"/>
        <v>-0.15530685054448054</v>
      </c>
      <c r="N89" s="40">
        <f t="shared" si="28"/>
        <v>2.0437330314687752</v>
      </c>
      <c r="O89" s="143">
        <f t="shared" si="28"/>
        <v>2.0845077114246031</v>
      </c>
      <c r="P89" s="52">
        <f t="shared" si="33"/>
        <v>1.9951079386589111E-2</v>
      </c>
    </row>
    <row r="90" spans="1:16" ht="20.100000000000001" customHeight="1" x14ac:dyDescent="0.25">
      <c r="A90" s="38" t="s">
        <v>162</v>
      </c>
      <c r="B90" s="19">
        <v>2196.9399999999991</v>
      </c>
      <c r="C90" s="140">
        <v>2264.5100000000002</v>
      </c>
      <c r="D90" s="247">
        <f t="shared" si="29"/>
        <v>4.464163341227961E-3</v>
      </c>
      <c r="E90" s="215">
        <f t="shared" si="30"/>
        <v>4.3955575114573223E-3</v>
      </c>
      <c r="F90" s="52">
        <f t="shared" si="34"/>
        <v>3.0756415741896047E-2</v>
      </c>
      <c r="H90" s="19">
        <v>565.43599999999992</v>
      </c>
      <c r="I90" s="140">
        <v>536.63800000000003</v>
      </c>
      <c r="J90" s="214">
        <f t="shared" si="31"/>
        <v>3.609466979313167E-3</v>
      </c>
      <c r="K90" s="215">
        <f t="shared" si="32"/>
        <v>3.1977367681021913E-3</v>
      </c>
      <c r="L90" s="52">
        <f t="shared" si="35"/>
        <v>-5.0930609299726037E-2</v>
      </c>
      <c r="N90" s="40">
        <f t="shared" si="28"/>
        <v>2.5737434795670349</v>
      </c>
      <c r="O90" s="143">
        <f t="shared" si="28"/>
        <v>2.3697753597908595</v>
      </c>
      <c r="P90" s="52">
        <f t="shared" si="33"/>
        <v>-7.9249591653356086E-2</v>
      </c>
    </row>
    <row r="91" spans="1:16" ht="20.100000000000001" customHeight="1" x14ac:dyDescent="0.25">
      <c r="A91" s="38" t="s">
        <v>199</v>
      </c>
      <c r="B91" s="19">
        <v>5.1100000000000003</v>
      </c>
      <c r="C91" s="140">
        <v>2628.4700000000003</v>
      </c>
      <c r="D91" s="247">
        <f t="shared" si="29"/>
        <v>1.0383476414319413E-5</v>
      </c>
      <c r="E91" s="215">
        <f t="shared" si="30"/>
        <v>5.1020269515878614E-3</v>
      </c>
      <c r="F91" s="52">
        <f t="shared" si="34"/>
        <v>513.3776908023483</v>
      </c>
      <c r="H91" s="19">
        <v>2.0709999999999997</v>
      </c>
      <c r="I91" s="140">
        <v>501.65499999999997</v>
      </c>
      <c r="J91" s="214">
        <f t="shared" si="31"/>
        <v>1.3220251477015205E-5</v>
      </c>
      <c r="K91" s="215">
        <f t="shared" si="32"/>
        <v>2.9892788777580131E-3</v>
      </c>
      <c r="L91" s="52">
        <f t="shared" si="35"/>
        <v>241.22839208112023</v>
      </c>
      <c r="N91" s="40">
        <f t="shared" si="28"/>
        <v>4.052837573385518</v>
      </c>
      <c r="O91" s="143">
        <f t="shared" si="28"/>
        <v>1.9085437535904914</v>
      </c>
      <c r="P91" s="52">
        <f t="shared" ref="P91:P93" si="36">(O91-N91)/N91</f>
        <v>-0.5290845687664214</v>
      </c>
    </row>
    <row r="92" spans="1:16" ht="20.100000000000001" customHeight="1" x14ac:dyDescent="0.25">
      <c r="A92" s="38" t="s">
        <v>170</v>
      </c>
      <c r="B92" s="19">
        <v>2729.0399999999995</v>
      </c>
      <c r="C92" s="140">
        <v>2048.9300000000003</v>
      </c>
      <c r="D92" s="247">
        <f t="shared" si="29"/>
        <v>5.5453860026877192E-3</v>
      </c>
      <c r="E92" s="215">
        <f t="shared" si="30"/>
        <v>3.9771030606843205E-3</v>
      </c>
      <c r="F92" s="52">
        <f t="shared" si="34"/>
        <v>-0.24921217717585648</v>
      </c>
      <c r="H92" s="19">
        <v>624.40499999999997</v>
      </c>
      <c r="I92" s="140">
        <v>457.84899999999993</v>
      </c>
      <c r="J92" s="214">
        <f t="shared" si="31"/>
        <v>3.9858962450534429E-3</v>
      </c>
      <c r="K92" s="215">
        <f t="shared" si="32"/>
        <v>2.7282461949001374E-3</v>
      </c>
      <c r="L92" s="52">
        <f t="shared" si="35"/>
        <v>-0.26674353984993721</v>
      </c>
      <c r="N92" s="40">
        <f t="shared" si="28"/>
        <v>2.2880023744613491</v>
      </c>
      <c r="O92" s="143">
        <f t="shared" si="28"/>
        <v>2.2345760958158642</v>
      </c>
      <c r="P92" s="52">
        <f t="shared" si="36"/>
        <v>-2.3350622028118617E-2</v>
      </c>
    </row>
    <row r="93" spans="1:16" ht="20.100000000000001" customHeight="1" x14ac:dyDescent="0.25">
      <c r="A93" s="38" t="s">
        <v>200</v>
      </c>
      <c r="B93" s="19">
        <v>1409.57</v>
      </c>
      <c r="C93" s="140">
        <v>1077.8799999999999</v>
      </c>
      <c r="D93" s="247">
        <f t="shared" si="29"/>
        <v>2.8642342170904526E-3</v>
      </c>
      <c r="E93" s="215">
        <f t="shared" si="30"/>
        <v>2.0922334325967286E-3</v>
      </c>
      <c r="F93" s="52">
        <f t="shared" si="34"/>
        <v>-0.23531289684088061</v>
      </c>
      <c r="H93" s="19">
        <v>456.94000000000011</v>
      </c>
      <c r="I93" s="140">
        <v>364.02500000000009</v>
      </c>
      <c r="J93" s="214">
        <f t="shared" si="31"/>
        <v>2.9168815595882812E-3</v>
      </c>
      <c r="K93" s="215">
        <f t="shared" si="32"/>
        <v>2.1691645522836631E-3</v>
      </c>
      <c r="L93" s="52">
        <f t="shared" si="35"/>
        <v>-0.20334179542171837</v>
      </c>
      <c r="N93" s="40">
        <f t="shared" si="28"/>
        <v>3.2416978227402691</v>
      </c>
      <c r="O93" s="143">
        <f t="shared" si="28"/>
        <v>3.3772312316769968</v>
      </c>
      <c r="P93" s="52">
        <f t="shared" si="36"/>
        <v>4.1809390124511583E-2</v>
      </c>
    </row>
    <row r="94" spans="1:16" ht="20.100000000000001" customHeight="1" x14ac:dyDescent="0.25">
      <c r="A94" s="38" t="s">
        <v>213</v>
      </c>
      <c r="B94" s="19">
        <v>1100.3799999999994</v>
      </c>
      <c r="C94" s="140">
        <v>1001.9599999999998</v>
      </c>
      <c r="D94" s="247">
        <f t="shared" si="29"/>
        <v>2.2359627743226591E-3</v>
      </c>
      <c r="E94" s="215">
        <f t="shared" si="30"/>
        <v>1.9448678982118769E-3</v>
      </c>
      <c r="F94" s="52">
        <f t="shared" si="34"/>
        <v>-8.9441829186280797E-2</v>
      </c>
      <c r="H94" s="19">
        <v>384.93499999999989</v>
      </c>
      <c r="I94" s="140">
        <v>358.96600000000007</v>
      </c>
      <c r="J94" s="214">
        <f t="shared" si="31"/>
        <v>2.4572368432181782E-3</v>
      </c>
      <c r="K94" s="215">
        <f t="shared" si="32"/>
        <v>2.139018811002149E-3</v>
      </c>
      <c r="L94" s="52">
        <f t="shared" si="35"/>
        <v>-6.7463337966149686E-2</v>
      </c>
      <c r="N94" s="40">
        <f t="shared" ref="N94" si="37">(H94/B94)*10</f>
        <v>3.4982006216034467</v>
      </c>
      <c r="O94" s="143">
        <f t="shared" ref="O94" si="38">(I94/C94)*10</f>
        <v>3.5826380294622551</v>
      </c>
      <c r="P94" s="52">
        <f t="shared" ref="P94" si="39">(O94-N94)/N94</f>
        <v>2.4137382898327134E-2</v>
      </c>
    </row>
    <row r="95" spans="1:16" ht="20.100000000000001" customHeight="1" thickBot="1" x14ac:dyDescent="0.3">
      <c r="A95" s="8" t="s">
        <v>17</v>
      </c>
      <c r="B95" s="19">
        <f>B96-SUM(B68:B94)</f>
        <v>12896.139999999723</v>
      </c>
      <c r="C95" s="140">
        <f>C96-SUM(C68:C94)</f>
        <v>12914.259999999951</v>
      </c>
      <c r="D95" s="247">
        <f t="shared" si="29"/>
        <v>2.6204846482535866E-2</v>
      </c>
      <c r="E95" s="215">
        <f t="shared" si="30"/>
        <v>2.5067397603858059E-2</v>
      </c>
      <c r="F95" s="52">
        <f>(C95-B95)/B95</f>
        <v>1.4050715950841542E-3</v>
      </c>
      <c r="H95" s="19">
        <f>H96-SUM(H68:H94)</f>
        <v>4686.658999999956</v>
      </c>
      <c r="I95" s="140">
        <f>I96-SUM(I68:I94)</f>
        <v>4413.9419999999518</v>
      </c>
      <c r="J95" s="214">
        <f t="shared" si="31"/>
        <v>2.9917339723329807E-2</v>
      </c>
      <c r="K95" s="215">
        <f t="shared" si="32"/>
        <v>2.6301947729512946E-2</v>
      </c>
      <c r="L95" s="52">
        <f t="shared" si="35"/>
        <v>-5.819006674050891E-2</v>
      </c>
      <c r="N95" s="40">
        <f t="shared" si="28"/>
        <v>3.6341564219991844</v>
      </c>
      <c r="O95" s="143">
        <f t="shared" si="28"/>
        <v>3.4178822479956024</v>
      </c>
      <c r="P95" s="52">
        <f>(O95-N95)/N95</f>
        <v>-5.9511520388714462E-2</v>
      </c>
    </row>
    <row r="96" spans="1:16" ht="26.25" customHeight="1" thickBot="1" x14ac:dyDescent="0.3">
      <c r="A96" s="12" t="s">
        <v>18</v>
      </c>
      <c r="B96" s="17">
        <v>492128.04999999958</v>
      </c>
      <c r="C96" s="145">
        <v>515181.5199999999</v>
      </c>
      <c r="D96" s="243">
        <f>SUM(D68:D95)</f>
        <v>1.0000000000000004</v>
      </c>
      <c r="E96" s="244">
        <f>SUM(E68:E95)</f>
        <v>1.0000000000000002</v>
      </c>
      <c r="F96" s="57">
        <f>(C96-B96)/B96</f>
        <v>4.6844454405718883E-2</v>
      </c>
      <c r="G96" s="1"/>
      <c r="H96" s="17">
        <v>156653.60099999994</v>
      </c>
      <c r="I96" s="145">
        <v>167818.06599999993</v>
      </c>
      <c r="J96" s="255">
        <f t="shared" si="31"/>
        <v>1</v>
      </c>
      <c r="K96" s="244">
        <f t="shared" si="32"/>
        <v>1</v>
      </c>
      <c r="L96" s="57">
        <f>(I96-H96)/H96</f>
        <v>7.1268486193304934E-2</v>
      </c>
      <c r="M96" s="1"/>
      <c r="N96" s="37">
        <f t="shared" si="28"/>
        <v>3.183187810570848</v>
      </c>
      <c r="O96" s="150">
        <f t="shared" si="28"/>
        <v>3.2574550810751122</v>
      </c>
      <c r="P96" s="57">
        <f>(O96-N96)/N96</f>
        <v>2.3331099176000448E-2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3" t="s">
        <v>16</v>
      </c>
      <c r="B4" s="326"/>
      <c r="C4" s="326"/>
      <c r="D4" s="326"/>
      <c r="E4" s="348" t="s">
        <v>1</v>
      </c>
      <c r="F4" s="349"/>
      <c r="G4" s="346" t="s">
        <v>104</v>
      </c>
      <c r="H4" s="346"/>
      <c r="I4" s="130" t="s">
        <v>0</v>
      </c>
      <c r="K4" s="350" t="s">
        <v>19</v>
      </c>
      <c r="L4" s="346"/>
      <c r="M4" s="344" t="s">
        <v>104</v>
      </c>
      <c r="N4" s="345"/>
      <c r="O4" s="130" t="s">
        <v>0</v>
      </c>
      <c r="Q4" s="356" t="s">
        <v>22</v>
      </c>
      <c r="R4" s="346"/>
      <c r="S4" s="130" t="s">
        <v>0</v>
      </c>
    </row>
    <row r="5" spans="1:19" x14ac:dyDescent="0.25">
      <c r="A5" s="347"/>
      <c r="B5" s="327"/>
      <c r="C5" s="327"/>
      <c r="D5" s="327"/>
      <c r="E5" s="351" t="s">
        <v>205</v>
      </c>
      <c r="F5" s="352"/>
      <c r="G5" s="353" t="str">
        <f>E5</f>
        <v>jan-jul</v>
      </c>
      <c r="H5" s="353"/>
      <c r="I5" s="131" t="s">
        <v>151</v>
      </c>
      <c r="K5" s="354" t="str">
        <f>E5</f>
        <v>jan-jul</v>
      </c>
      <c r="L5" s="353"/>
      <c r="M5" s="355" t="str">
        <f>E5</f>
        <v>jan-jul</v>
      </c>
      <c r="N5" s="343"/>
      <c r="O5" s="131" t="str">
        <f>I5</f>
        <v>2023/2022</v>
      </c>
      <c r="Q5" s="354" t="str">
        <f>E5</f>
        <v>jan-jul</v>
      </c>
      <c r="R5" s="352"/>
      <c r="S5" s="131" t="str">
        <f>O5</f>
        <v>2023/2022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189631.63999999987</v>
      </c>
      <c r="F7" s="145">
        <v>188275.77999999985</v>
      </c>
      <c r="G7" s="243">
        <f>E7/E15</f>
        <v>0.44267042693224407</v>
      </c>
      <c r="H7" s="244">
        <f>F7/F15</f>
        <v>0.43200045082510619</v>
      </c>
      <c r="I7" s="164">
        <f t="shared" ref="I7:I18" si="0">(F7-E7)/E7</f>
        <v>-7.1499671679262806E-3</v>
      </c>
      <c r="J7" s="1"/>
      <c r="K7" s="17">
        <v>50824.573999999957</v>
      </c>
      <c r="L7" s="145">
        <v>50788.524999999958</v>
      </c>
      <c r="M7" s="243">
        <f>K7/K15</f>
        <v>0.36096822453714289</v>
      </c>
      <c r="N7" s="244">
        <f>L7/L15</f>
        <v>0.34515795182882192</v>
      </c>
      <c r="O7" s="164">
        <f t="shared" ref="O7:O18" si="1">(L7-K7)/K7</f>
        <v>-7.0928287564198968E-4</v>
      </c>
      <c r="P7" s="1"/>
      <c r="Q7" s="187">
        <f t="shared" ref="Q7:Q18" si="2">(K7/E7)*10</f>
        <v>2.6801737305019344</v>
      </c>
      <c r="R7" s="188">
        <f t="shared" ref="R7:R18" si="3">(L7/F7)*10</f>
        <v>2.6975601960060924</v>
      </c>
      <c r="S7" s="55">
        <f>(R7-Q7)/Q7</f>
        <v>6.4870666055300563E-3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171996.46999999986</v>
      </c>
      <c r="F8" s="181">
        <v>177625.45999999985</v>
      </c>
      <c r="G8" s="245">
        <f>E8/E7</f>
        <v>0.90700301911643</v>
      </c>
      <c r="H8" s="246">
        <f>F8/F7</f>
        <v>0.94343234164266898</v>
      </c>
      <c r="I8" s="206">
        <f t="shared" si="0"/>
        <v>3.2727357718446169E-2</v>
      </c>
      <c r="K8" s="180">
        <v>48438.545999999951</v>
      </c>
      <c r="L8" s="181">
        <v>49096.601999999963</v>
      </c>
      <c r="M8" s="250">
        <f>K8/K7</f>
        <v>0.95305365471435122</v>
      </c>
      <c r="N8" s="246">
        <f>L8/L7</f>
        <v>0.96668690417766623</v>
      </c>
      <c r="O8" s="207">
        <f t="shared" si="1"/>
        <v>1.3585378883998956E-2</v>
      </c>
      <c r="Q8" s="189">
        <f t="shared" si="2"/>
        <v>2.8162523335507981</v>
      </c>
      <c r="R8" s="190">
        <f t="shared" si="3"/>
        <v>2.764052067761007</v>
      </c>
      <c r="S8" s="182">
        <f t="shared" ref="S8:S18" si="4">(R8-Q8)/Q8</f>
        <v>-1.8535365303710465E-2</v>
      </c>
    </row>
    <row r="9" spans="1:19" ht="24" customHeight="1" x14ac:dyDescent="0.25">
      <c r="A9" s="8"/>
      <c r="B9" t="s">
        <v>37</v>
      </c>
      <c r="E9" s="19">
        <v>17631.160000000003</v>
      </c>
      <c r="F9" s="140">
        <v>10633.22</v>
      </c>
      <c r="G9" s="247">
        <f>E9/E7</f>
        <v>9.2975834623378328E-2</v>
      </c>
      <c r="H9" s="215">
        <f>F9/F7</f>
        <v>5.6476834141916753E-2</v>
      </c>
      <c r="I9" s="182">
        <f t="shared" si="0"/>
        <v>-0.39690752054884665</v>
      </c>
      <c r="K9" s="19">
        <v>2378.6790000000005</v>
      </c>
      <c r="L9" s="140">
        <v>1657.6489999999999</v>
      </c>
      <c r="M9" s="247">
        <f>K9/K7</f>
        <v>4.6801749877923279E-2</v>
      </c>
      <c r="N9" s="215">
        <f>L9/L7</f>
        <v>3.2638258346742721E-2</v>
      </c>
      <c r="O9" s="182">
        <f t="shared" si="1"/>
        <v>-0.30312202697379531</v>
      </c>
      <c r="Q9" s="189">
        <f t="shared" si="2"/>
        <v>1.3491335794128123</v>
      </c>
      <c r="R9" s="190">
        <f t="shared" si="3"/>
        <v>1.5589341704582433</v>
      </c>
      <c r="S9" s="182">
        <f t="shared" si="4"/>
        <v>0.15550764894365998</v>
      </c>
    </row>
    <row r="10" spans="1:19" ht="24" customHeight="1" thickBot="1" x14ac:dyDescent="0.3">
      <c r="A10" s="8"/>
      <c r="B10" t="s">
        <v>36</v>
      </c>
      <c r="E10" s="19">
        <v>4.01</v>
      </c>
      <c r="F10" s="140">
        <v>17.099999999999998</v>
      </c>
      <c r="G10" s="247">
        <f>E10/E7</f>
        <v>2.1146260191600952E-5</v>
      </c>
      <c r="H10" s="215">
        <f>F10/F7</f>
        <v>9.0824215414218496E-5</v>
      </c>
      <c r="I10" s="186">
        <f t="shared" si="0"/>
        <v>3.2643391521197005</v>
      </c>
      <c r="K10" s="19">
        <v>7.3490000000000002</v>
      </c>
      <c r="L10" s="140">
        <v>34.273999999999994</v>
      </c>
      <c r="M10" s="247">
        <f>K10/K7</f>
        <v>1.4459540772540478E-4</v>
      </c>
      <c r="N10" s="215">
        <f>L10/L7</f>
        <v>6.7483747559118955E-4</v>
      </c>
      <c r="O10" s="209">
        <f t="shared" si="1"/>
        <v>3.6637637773846774</v>
      </c>
      <c r="Q10" s="189">
        <f t="shared" si="2"/>
        <v>18.326683291770575</v>
      </c>
      <c r="R10" s="190">
        <f t="shared" si="3"/>
        <v>20.043274853801169</v>
      </c>
      <c r="S10" s="182">
        <f t="shared" si="4"/>
        <v>9.3666242532898097E-2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238749.44999999969</v>
      </c>
      <c r="F11" s="145">
        <v>247547.33000000025</v>
      </c>
      <c r="G11" s="243">
        <f>E11/E15</f>
        <v>0.55732957306775599</v>
      </c>
      <c r="H11" s="244">
        <f>F11/F15</f>
        <v>0.56799954917489393</v>
      </c>
      <c r="I11" s="164">
        <f t="shared" si="0"/>
        <v>3.6849844051999155E-2</v>
      </c>
      <c r="J11" s="1"/>
      <c r="K11" s="17">
        <v>89976.113000000012</v>
      </c>
      <c r="L11" s="145">
        <v>96357.223000000013</v>
      </c>
      <c r="M11" s="243">
        <f>K11/K15</f>
        <v>0.63903177546285728</v>
      </c>
      <c r="N11" s="244">
        <f>L11/L15</f>
        <v>0.65484204817117808</v>
      </c>
      <c r="O11" s="164">
        <f t="shared" si="1"/>
        <v>7.0920045190216205E-2</v>
      </c>
      <c r="Q11" s="191">
        <f t="shared" si="2"/>
        <v>3.7686416869232628</v>
      </c>
      <c r="R11" s="192">
        <f t="shared" si="3"/>
        <v>3.8924767639384323</v>
      </c>
      <c r="S11" s="57">
        <f t="shared" si="4"/>
        <v>3.2859339598365754E-2</v>
      </c>
    </row>
    <row r="12" spans="1:19" s="3" customFormat="1" ht="24" customHeight="1" x14ac:dyDescent="0.25">
      <c r="A12" s="46"/>
      <c r="B12" s="3" t="s">
        <v>33</v>
      </c>
      <c r="E12" s="31">
        <v>233641.62999999968</v>
      </c>
      <c r="F12" s="141">
        <v>243206.54000000024</v>
      </c>
      <c r="G12" s="247">
        <f>E12/E11</f>
        <v>0.97860594024405079</v>
      </c>
      <c r="H12" s="215">
        <f>F12/F11</f>
        <v>0.98246480784098944</v>
      </c>
      <c r="I12" s="206">
        <f t="shared" si="0"/>
        <v>4.0938380715802102E-2</v>
      </c>
      <c r="K12" s="31">
        <v>88795.111000000004</v>
      </c>
      <c r="L12" s="141">
        <v>95133.638000000006</v>
      </c>
      <c r="M12" s="247">
        <f>K12/K11</f>
        <v>0.98687427184146082</v>
      </c>
      <c r="N12" s="215">
        <f>L12/L11</f>
        <v>0.98730157468319724</v>
      </c>
      <c r="O12" s="206">
        <f t="shared" si="1"/>
        <v>7.1383738683540823E-2</v>
      </c>
      <c r="Q12" s="189">
        <f t="shared" si="2"/>
        <v>3.8004832871607737</v>
      </c>
      <c r="R12" s="190">
        <f t="shared" si="3"/>
        <v>3.911639793896986</v>
      </c>
      <c r="S12" s="182">
        <f t="shared" si="4"/>
        <v>2.9247992514987227E-2</v>
      </c>
    </row>
    <row r="13" spans="1:19" ht="24" customHeight="1" x14ac:dyDescent="0.25">
      <c r="A13" s="8"/>
      <c r="B13" s="3" t="s">
        <v>37</v>
      </c>
      <c r="D13" s="3"/>
      <c r="E13" s="19">
        <v>5090.7000000000016</v>
      </c>
      <c r="F13" s="140">
        <v>4240.6000000000004</v>
      </c>
      <c r="G13" s="247">
        <f>E13/E11</f>
        <v>2.1322352784477652E-2</v>
      </c>
      <c r="H13" s="215">
        <f>F13/F11</f>
        <v>1.7130461475791302E-2</v>
      </c>
      <c r="I13" s="182">
        <f t="shared" si="0"/>
        <v>-0.16699078712161411</v>
      </c>
      <c r="K13" s="19">
        <v>1169.172</v>
      </c>
      <c r="L13" s="140">
        <v>1190.1000000000001</v>
      </c>
      <c r="M13" s="247">
        <f>K13/K11</f>
        <v>1.2994248818016843E-2</v>
      </c>
      <c r="N13" s="215">
        <f>L13/L11</f>
        <v>1.2350916339712281E-2</v>
      </c>
      <c r="O13" s="182">
        <f t="shared" si="1"/>
        <v>1.7899847071260782E-2</v>
      </c>
      <c r="Q13" s="189">
        <f t="shared" si="2"/>
        <v>2.2966821851611754</v>
      </c>
      <c r="R13" s="190">
        <f t="shared" si="3"/>
        <v>2.8064424845540725</v>
      </c>
      <c r="S13" s="182">
        <f t="shared" si="4"/>
        <v>0.22195508925285778</v>
      </c>
    </row>
    <row r="14" spans="1:19" ht="24" customHeight="1" thickBot="1" x14ac:dyDescent="0.3">
      <c r="A14" s="8"/>
      <c r="B14" t="s">
        <v>36</v>
      </c>
      <c r="E14" s="19">
        <v>17.12</v>
      </c>
      <c r="F14" s="140">
        <v>100.19</v>
      </c>
      <c r="G14" s="247">
        <f>E14/E11</f>
        <v>7.1706971471557408E-5</v>
      </c>
      <c r="H14" s="215">
        <f>F14/F11</f>
        <v>4.0473068321924497E-4</v>
      </c>
      <c r="I14" s="182">
        <f t="shared" si="0"/>
        <v>4.8522196261682238</v>
      </c>
      <c r="K14" s="19">
        <v>11.830000000000002</v>
      </c>
      <c r="L14" s="140">
        <v>33.485000000000007</v>
      </c>
      <c r="M14" s="247">
        <f>K14/K11</f>
        <v>1.3147934052230062E-4</v>
      </c>
      <c r="N14" s="215">
        <f>L14/L11</f>
        <v>3.4750897709038382E-4</v>
      </c>
      <c r="O14" s="182">
        <f t="shared" si="1"/>
        <v>1.8305156382079459</v>
      </c>
      <c r="Q14" s="189">
        <f t="shared" ref="Q14" si="5">(K14/E14)*10</f>
        <v>6.9100467289719631</v>
      </c>
      <c r="R14" s="190">
        <f t="shared" ref="R14" si="6">(L14/F14)*10</f>
        <v>3.3421499151611944</v>
      </c>
      <c r="S14" s="182">
        <f t="shared" ref="S14" si="7">(R14-Q14)/Q14</f>
        <v>-0.51633468683381534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428381.08999999956</v>
      </c>
      <c r="F15" s="145">
        <v>435823.11000000004</v>
      </c>
      <c r="G15" s="243">
        <f>G7+G11</f>
        <v>1</v>
      </c>
      <c r="H15" s="244">
        <f>H7+H11</f>
        <v>1</v>
      </c>
      <c r="I15" s="164">
        <f t="shared" si="0"/>
        <v>1.7372428834336484E-2</v>
      </c>
      <c r="J15" s="1"/>
      <c r="K15" s="17">
        <v>140800.68699999995</v>
      </c>
      <c r="L15" s="145">
        <v>147145.74799999996</v>
      </c>
      <c r="M15" s="243">
        <f>M7+M11</f>
        <v>1.0000000000000002</v>
      </c>
      <c r="N15" s="244">
        <f>N7+N11</f>
        <v>1</v>
      </c>
      <c r="O15" s="164">
        <f t="shared" si="1"/>
        <v>4.5064133813494944E-2</v>
      </c>
      <c r="Q15" s="191">
        <f t="shared" si="2"/>
        <v>3.2868091119521656</v>
      </c>
      <c r="R15" s="192">
        <f t="shared" si="3"/>
        <v>3.3762722678932731</v>
      </c>
      <c r="S15" s="57">
        <f t="shared" si="4"/>
        <v>2.7218847488216843E-2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405638.09999999951</v>
      </c>
      <c r="F16" s="181">
        <f t="shared" ref="F16:F17" si="8">F8+F12</f>
        <v>420832.00000000012</v>
      </c>
      <c r="G16" s="245">
        <f>E16/E15</f>
        <v>0.94690944457889104</v>
      </c>
      <c r="H16" s="246">
        <f>F16/F15</f>
        <v>0.96560276484649943</v>
      </c>
      <c r="I16" s="207">
        <f t="shared" si="0"/>
        <v>3.7456787219939704E-2</v>
      </c>
      <c r="J16" s="3"/>
      <c r="K16" s="180">
        <f t="shared" ref="K16:L18" si="9">K8+K12</f>
        <v>137233.65699999995</v>
      </c>
      <c r="L16" s="181">
        <f t="shared" si="9"/>
        <v>144230.23999999996</v>
      </c>
      <c r="M16" s="250">
        <f>K16/K15</f>
        <v>0.9746661037243376</v>
      </c>
      <c r="N16" s="246">
        <f>L16/L15</f>
        <v>0.98018625723388209</v>
      </c>
      <c r="O16" s="207">
        <f t="shared" si="1"/>
        <v>5.098299610277103E-2</v>
      </c>
      <c r="P16" s="3"/>
      <c r="Q16" s="189">
        <f t="shared" si="2"/>
        <v>3.3831550093544003</v>
      </c>
      <c r="R16" s="190">
        <f t="shared" si="3"/>
        <v>3.4272640863812622</v>
      </c>
      <c r="S16" s="182">
        <f t="shared" si="4"/>
        <v>1.3037852804527331E-2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22721.860000000004</v>
      </c>
      <c r="F17" s="140">
        <f t="shared" si="8"/>
        <v>14873.82</v>
      </c>
      <c r="G17" s="248">
        <f>E17/E15</f>
        <v>5.3041230181285613E-2</v>
      </c>
      <c r="H17" s="215">
        <f>F17/F15</f>
        <v>3.4128112205890133E-2</v>
      </c>
      <c r="I17" s="182">
        <f t="shared" si="0"/>
        <v>-0.34539601951600807</v>
      </c>
      <c r="K17" s="19">
        <f t="shared" si="9"/>
        <v>3547.8510000000006</v>
      </c>
      <c r="L17" s="140">
        <f t="shared" si="9"/>
        <v>2847.7489999999998</v>
      </c>
      <c r="M17" s="247">
        <f>K17/K15</f>
        <v>2.5197682451648846E-2</v>
      </c>
      <c r="N17" s="215">
        <f>L17/L15</f>
        <v>1.9353253754909726E-2</v>
      </c>
      <c r="O17" s="182">
        <f t="shared" si="1"/>
        <v>-0.19733128589673035</v>
      </c>
      <c r="Q17" s="189">
        <f t="shared" si="2"/>
        <v>1.5614263092898204</v>
      </c>
      <c r="R17" s="190">
        <f t="shared" si="3"/>
        <v>1.9146049905135332</v>
      </c>
      <c r="S17" s="182">
        <f t="shared" si="4"/>
        <v>0.2261897850205612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21.130000000000003</v>
      </c>
      <c r="F18" s="142">
        <f>F10+F14</f>
        <v>117.28999999999999</v>
      </c>
      <c r="G18" s="249">
        <f>E18/E15</f>
        <v>4.9325239823261164E-5</v>
      </c>
      <c r="H18" s="221">
        <f>F18/F15</f>
        <v>2.6912294761055692E-4</v>
      </c>
      <c r="I18" s="208">
        <f t="shared" si="0"/>
        <v>4.5508755324183614</v>
      </c>
      <c r="K18" s="21">
        <f t="shared" si="9"/>
        <v>19.179000000000002</v>
      </c>
      <c r="L18" s="142">
        <f t="shared" si="9"/>
        <v>67.759</v>
      </c>
      <c r="M18" s="249">
        <f>K18/K15</f>
        <v>1.3621382401351499E-4</v>
      </c>
      <c r="N18" s="221">
        <f>L18/L15</f>
        <v>4.6048901120812553E-4</v>
      </c>
      <c r="O18" s="208">
        <f t="shared" si="1"/>
        <v>2.5329787788727249</v>
      </c>
      <c r="Q18" s="193">
        <f t="shared" si="2"/>
        <v>9.0766682442025566</v>
      </c>
      <c r="R18" s="194">
        <f t="shared" si="3"/>
        <v>5.7770483417171112</v>
      </c>
      <c r="S18" s="186">
        <f t="shared" si="4"/>
        <v>-0.36352765284695476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L5</f>
        <v>2023/2022</v>
      </c>
    </row>
    <row r="6" spans="1:16" ht="19.5" customHeight="1" thickBot="1" x14ac:dyDescent="0.3">
      <c r="A6" s="362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63736.649999999987</v>
      </c>
      <c r="C7" s="147">
        <v>58886.009999999987</v>
      </c>
      <c r="D7" s="247">
        <f>B7/$B$33</f>
        <v>0.1487849288585544</v>
      </c>
      <c r="E7" s="246">
        <f>C7/$C$33</f>
        <v>0.13511447339265689</v>
      </c>
      <c r="F7" s="52">
        <f>(C7-B7)/B7</f>
        <v>-7.6104407746563407E-2</v>
      </c>
      <c r="H7" s="39">
        <v>21328.057999999994</v>
      </c>
      <c r="I7" s="147">
        <v>21442.73</v>
      </c>
      <c r="J7" s="247">
        <f>H7/$H$33</f>
        <v>0.15147694556348293</v>
      </c>
      <c r="K7" s="246">
        <f>I7/$I$33</f>
        <v>0.14572442827230042</v>
      </c>
      <c r="L7" s="52">
        <f t="shared" ref="L7:L33" si="0">(I7-H7)/H7</f>
        <v>5.3765795273065164E-3</v>
      </c>
      <c r="N7" s="27">
        <f t="shared" ref="N7:N33" si="1">(H7/B7)*10</f>
        <v>3.3462784755709625</v>
      </c>
      <c r="O7" s="151">
        <f t="shared" ref="O7:O33" si="2">(I7/C7)*10</f>
        <v>3.6413963180728333</v>
      </c>
      <c r="P7" s="61">
        <f>(O7-N7)/N7</f>
        <v>8.8192852046336631E-2</v>
      </c>
    </row>
    <row r="8" spans="1:16" ht="20.100000000000001" customHeight="1" x14ac:dyDescent="0.25">
      <c r="A8" s="8" t="s">
        <v>153</v>
      </c>
      <c r="B8" s="19">
        <v>37902.159999999989</v>
      </c>
      <c r="C8" s="140">
        <v>42603.109999999979</v>
      </c>
      <c r="D8" s="247">
        <f t="shared" ref="D8:D32" si="3">B8/$B$33</f>
        <v>8.8477668330317741E-2</v>
      </c>
      <c r="E8" s="215">
        <f t="shared" ref="E8:E32" si="4">C8/$C$33</f>
        <v>9.77532146012174E-2</v>
      </c>
      <c r="F8" s="52">
        <f t="shared" ref="F8:F33" si="5">(C8-B8)/B8</f>
        <v>0.12402855140709636</v>
      </c>
      <c r="H8" s="19">
        <v>15583.737000000003</v>
      </c>
      <c r="I8" s="140">
        <v>18663.355999999992</v>
      </c>
      <c r="J8" s="247">
        <f t="shared" ref="J8:J32" si="6">H8/$H$33</f>
        <v>0.11067941025032077</v>
      </c>
      <c r="K8" s="215">
        <f t="shared" ref="K8:K32" si="7">I8/$I$33</f>
        <v>0.12683584985411869</v>
      </c>
      <c r="L8" s="52">
        <f t="shared" si="0"/>
        <v>0.19761749059291678</v>
      </c>
      <c r="N8" s="27">
        <f t="shared" si="1"/>
        <v>4.1115696308600906</v>
      </c>
      <c r="O8" s="152">
        <f t="shared" si="2"/>
        <v>4.3807496682753913</v>
      </c>
      <c r="P8" s="52">
        <f t="shared" ref="P8:P71" si="8">(O8-N8)/N8</f>
        <v>6.5468923448340433E-2</v>
      </c>
    </row>
    <row r="9" spans="1:16" ht="20.100000000000001" customHeight="1" x14ac:dyDescent="0.25">
      <c r="A9" s="8" t="s">
        <v>154</v>
      </c>
      <c r="B9" s="19">
        <v>39286.390000000007</v>
      </c>
      <c r="C9" s="140">
        <v>33903.670000000006</v>
      </c>
      <c r="D9" s="247">
        <f t="shared" si="3"/>
        <v>9.1708973428308915E-2</v>
      </c>
      <c r="E9" s="215">
        <f t="shared" si="4"/>
        <v>7.7792272190430653E-2</v>
      </c>
      <c r="F9" s="52">
        <f t="shared" si="5"/>
        <v>-0.13701233429694101</v>
      </c>
      <c r="H9" s="19">
        <v>15837.568999999996</v>
      </c>
      <c r="I9" s="140">
        <v>14131.040000000003</v>
      </c>
      <c r="J9" s="247">
        <f t="shared" si="6"/>
        <v>0.11248218554501796</v>
      </c>
      <c r="K9" s="215">
        <f t="shared" si="7"/>
        <v>9.6034307426946491E-2</v>
      </c>
      <c r="L9" s="52">
        <f t="shared" si="0"/>
        <v>-0.1077519535984338</v>
      </c>
      <c r="N9" s="27">
        <f t="shared" si="1"/>
        <v>4.0313118614359817</v>
      </c>
      <c r="O9" s="152">
        <f t="shared" si="2"/>
        <v>4.1679971519307495</v>
      </c>
      <c r="P9" s="52">
        <f t="shared" si="8"/>
        <v>3.3905908347681014E-2</v>
      </c>
    </row>
    <row r="10" spans="1:16" ht="20.100000000000001" customHeight="1" x14ac:dyDescent="0.25">
      <c r="A10" s="8" t="s">
        <v>175</v>
      </c>
      <c r="B10" s="19">
        <v>49991.969999999994</v>
      </c>
      <c r="C10" s="140">
        <v>47191.66</v>
      </c>
      <c r="D10" s="247">
        <f t="shared" si="3"/>
        <v>0.11669975908600447</v>
      </c>
      <c r="E10" s="215">
        <f t="shared" si="4"/>
        <v>0.10828168336461093</v>
      </c>
      <c r="F10" s="52">
        <f t="shared" si="5"/>
        <v>-5.6015196040483918E-2</v>
      </c>
      <c r="H10" s="19">
        <v>12340.014999999999</v>
      </c>
      <c r="I10" s="140">
        <v>11789.865000000002</v>
      </c>
      <c r="J10" s="247">
        <f t="shared" si="6"/>
        <v>8.7641724361756851E-2</v>
      </c>
      <c r="K10" s="215">
        <f t="shared" si="7"/>
        <v>8.012372195763344E-2</v>
      </c>
      <c r="L10" s="52">
        <f t="shared" si="0"/>
        <v>-4.4582603829897927E-2</v>
      </c>
      <c r="N10" s="27">
        <f t="shared" si="1"/>
        <v>2.4683994249476466</v>
      </c>
      <c r="O10" s="152">
        <f t="shared" si="2"/>
        <v>2.4982941901174911</v>
      </c>
      <c r="P10" s="52">
        <f t="shared" si="8"/>
        <v>1.2110991789944413E-2</v>
      </c>
    </row>
    <row r="11" spans="1:16" ht="20.100000000000001" customHeight="1" x14ac:dyDescent="0.25">
      <c r="A11" s="8" t="s">
        <v>212</v>
      </c>
      <c r="B11" s="19">
        <v>27272.3</v>
      </c>
      <c r="C11" s="140">
        <v>28634.599999999995</v>
      </c>
      <c r="D11" s="247">
        <f t="shared" si="3"/>
        <v>6.366364117519753E-2</v>
      </c>
      <c r="E11" s="215">
        <f t="shared" si="4"/>
        <v>6.5702344237780305E-2</v>
      </c>
      <c r="F11" s="52">
        <f t="shared" si="5"/>
        <v>4.9951782577926894E-2</v>
      </c>
      <c r="H11" s="19">
        <v>9349.9590000000026</v>
      </c>
      <c r="I11" s="140">
        <v>10538.197999999999</v>
      </c>
      <c r="J11" s="247">
        <f t="shared" si="6"/>
        <v>6.6405634796370017E-2</v>
      </c>
      <c r="K11" s="215">
        <f t="shared" si="7"/>
        <v>7.1617414320392023E-2</v>
      </c>
      <c r="L11" s="52">
        <f t="shared" si="0"/>
        <v>0.12708494229760747</v>
      </c>
      <c r="N11" s="27">
        <f t="shared" si="1"/>
        <v>3.428372011161509</v>
      </c>
      <c r="O11" s="152">
        <f t="shared" si="2"/>
        <v>3.6802323063706148</v>
      </c>
      <c r="P11" s="52">
        <f t="shared" si="8"/>
        <v>7.3463525658575557E-2</v>
      </c>
    </row>
    <row r="12" spans="1:16" ht="20.100000000000001" customHeight="1" x14ac:dyDescent="0.25">
      <c r="A12" s="8" t="s">
        <v>156</v>
      </c>
      <c r="B12" s="19">
        <v>18968.48</v>
      </c>
      <c r="C12" s="140">
        <v>18487.09</v>
      </c>
      <c r="D12" s="247">
        <f t="shared" si="3"/>
        <v>4.4279452204577942E-2</v>
      </c>
      <c r="E12" s="215">
        <f t="shared" si="4"/>
        <v>4.2418792339855495E-2</v>
      </c>
      <c r="F12" s="52">
        <f t="shared" si="5"/>
        <v>-2.5378417247981885E-2</v>
      </c>
      <c r="H12" s="19">
        <v>8214.9709999999995</v>
      </c>
      <c r="I12" s="140">
        <v>8643.3480000000018</v>
      </c>
      <c r="J12" s="247">
        <f t="shared" si="6"/>
        <v>5.8344679809694398E-2</v>
      </c>
      <c r="K12" s="215">
        <f t="shared" si="7"/>
        <v>5.8740045957699022E-2</v>
      </c>
      <c r="L12" s="52">
        <f t="shared" si="0"/>
        <v>5.2145893150444746E-2</v>
      </c>
      <c r="N12" s="27">
        <f t="shared" si="1"/>
        <v>4.3308536055603817</v>
      </c>
      <c r="O12" s="152">
        <f t="shared" si="2"/>
        <v>4.6753426309927635</v>
      </c>
      <c r="P12" s="52">
        <f t="shared" si="8"/>
        <v>7.9542985472908265E-2</v>
      </c>
    </row>
    <row r="13" spans="1:16" ht="20.100000000000001" customHeight="1" x14ac:dyDescent="0.25">
      <c r="A13" s="8" t="s">
        <v>174</v>
      </c>
      <c r="B13" s="19">
        <v>41465.14999999998</v>
      </c>
      <c r="C13" s="140">
        <v>32567.360000000011</v>
      </c>
      <c r="D13" s="247">
        <f t="shared" si="3"/>
        <v>9.679500558719803E-2</v>
      </c>
      <c r="E13" s="215">
        <f t="shared" si="4"/>
        <v>7.4726097016746096E-2</v>
      </c>
      <c r="F13" s="52">
        <f t="shared" si="5"/>
        <v>-0.21458477781944529</v>
      </c>
      <c r="H13" s="19">
        <v>8817.0599999999977</v>
      </c>
      <c r="I13" s="140">
        <v>8014.6469999999999</v>
      </c>
      <c r="J13" s="247">
        <f t="shared" si="6"/>
        <v>6.2620859229188267E-2</v>
      </c>
      <c r="K13" s="215">
        <f t="shared" si="7"/>
        <v>5.4467404657863421E-2</v>
      </c>
      <c r="L13" s="52">
        <f t="shared" si="0"/>
        <v>-9.1006866234322775E-2</v>
      </c>
      <c r="N13" s="27">
        <f t="shared" si="1"/>
        <v>2.1263784165739184</v>
      </c>
      <c r="O13" s="152">
        <f t="shared" si="2"/>
        <v>2.4609446390496488</v>
      </c>
      <c r="P13" s="52">
        <f t="shared" si="8"/>
        <v>0.15734086645536643</v>
      </c>
    </row>
    <row r="14" spans="1:16" ht="20.100000000000001" customHeight="1" x14ac:dyDescent="0.25">
      <c r="A14" s="8" t="s">
        <v>178</v>
      </c>
      <c r="B14" s="19">
        <v>24786.690000000002</v>
      </c>
      <c r="C14" s="140">
        <v>28878.62</v>
      </c>
      <c r="D14" s="247">
        <f t="shared" si="3"/>
        <v>5.7861307556783155E-2</v>
      </c>
      <c r="E14" s="215">
        <f t="shared" si="4"/>
        <v>6.6262250296915182E-2</v>
      </c>
      <c r="F14" s="52">
        <f t="shared" si="5"/>
        <v>0.1650857778912794</v>
      </c>
      <c r="H14" s="19">
        <v>6059.0110000000004</v>
      </c>
      <c r="I14" s="140">
        <v>6716.3909999999996</v>
      </c>
      <c r="J14" s="247">
        <f t="shared" si="6"/>
        <v>4.3032538612542436E-2</v>
      </c>
      <c r="K14" s="215">
        <f t="shared" si="7"/>
        <v>4.5644478969246172E-2</v>
      </c>
      <c r="L14" s="52">
        <f t="shared" si="0"/>
        <v>0.10849625458676328</v>
      </c>
      <c r="N14" s="27">
        <f t="shared" si="1"/>
        <v>2.4444615235031382</v>
      </c>
      <c r="O14" s="152">
        <f t="shared" si="2"/>
        <v>2.3257312849436711</v>
      </c>
      <c r="P14" s="52">
        <f t="shared" si="8"/>
        <v>-4.8571121867901496E-2</v>
      </c>
    </row>
    <row r="15" spans="1:16" ht="20.100000000000001" customHeight="1" x14ac:dyDescent="0.25">
      <c r="A15" s="8" t="s">
        <v>180</v>
      </c>
      <c r="B15" s="19">
        <v>12818.369999999999</v>
      </c>
      <c r="C15" s="140">
        <v>18016.989999999998</v>
      </c>
      <c r="D15" s="247">
        <f t="shared" si="3"/>
        <v>2.9922819422304566E-2</v>
      </c>
      <c r="E15" s="215">
        <f t="shared" si="4"/>
        <v>4.1340143711057445E-2</v>
      </c>
      <c r="F15" s="52">
        <f t="shared" si="5"/>
        <v>0.40556014532268919</v>
      </c>
      <c r="H15" s="19">
        <v>3846.6440000000007</v>
      </c>
      <c r="I15" s="140">
        <v>4486.9260000000004</v>
      </c>
      <c r="J15" s="247">
        <f t="shared" si="6"/>
        <v>2.7319781472373079E-2</v>
      </c>
      <c r="K15" s="215">
        <f t="shared" si="7"/>
        <v>3.0493072759397701E-2</v>
      </c>
      <c r="L15" s="52">
        <f t="shared" si="0"/>
        <v>0.16645210734344004</v>
      </c>
      <c r="N15" s="27">
        <f t="shared" si="1"/>
        <v>3.0008838877329964</v>
      </c>
      <c r="O15" s="152">
        <f t="shared" si="2"/>
        <v>2.4903860189743128</v>
      </c>
      <c r="P15" s="52">
        <f t="shared" si="8"/>
        <v>-0.17011583515293452</v>
      </c>
    </row>
    <row r="16" spans="1:16" ht="20.100000000000001" customHeight="1" x14ac:dyDescent="0.25">
      <c r="A16" s="8" t="s">
        <v>158</v>
      </c>
      <c r="B16" s="19">
        <v>6795.8300000000008</v>
      </c>
      <c r="C16" s="140">
        <v>19971.910000000003</v>
      </c>
      <c r="D16" s="247">
        <f t="shared" si="3"/>
        <v>1.5863982231335193E-2</v>
      </c>
      <c r="E16" s="215">
        <f t="shared" si="4"/>
        <v>4.5825725028670466E-2</v>
      </c>
      <c r="F16" s="52">
        <f t="shared" si="5"/>
        <v>1.9388477934262629</v>
      </c>
      <c r="H16" s="19">
        <v>1408.9570000000001</v>
      </c>
      <c r="I16" s="140">
        <v>3922.1970000000001</v>
      </c>
      <c r="J16" s="247">
        <f t="shared" si="6"/>
        <v>1.0006748049460869E-2</v>
      </c>
      <c r="K16" s="215">
        <f t="shared" si="7"/>
        <v>2.6655184083198915E-2</v>
      </c>
      <c r="L16" s="52">
        <f t="shared" si="0"/>
        <v>1.7837591920832216</v>
      </c>
      <c r="N16" s="27">
        <f t="shared" si="1"/>
        <v>2.0732669887269104</v>
      </c>
      <c r="O16" s="152">
        <f t="shared" si="2"/>
        <v>1.9638567367868167</v>
      </c>
      <c r="P16" s="52">
        <f t="shared" si="8"/>
        <v>-5.2771906626110442E-2</v>
      </c>
    </row>
    <row r="17" spans="1:16" ht="20.100000000000001" customHeight="1" x14ac:dyDescent="0.25">
      <c r="A17" s="8" t="s">
        <v>177</v>
      </c>
      <c r="B17" s="19">
        <v>10109.930000000002</v>
      </c>
      <c r="C17" s="140">
        <v>7907.3399999999983</v>
      </c>
      <c r="D17" s="247">
        <f t="shared" si="3"/>
        <v>2.360031811861724E-2</v>
      </c>
      <c r="E17" s="215">
        <f t="shared" si="4"/>
        <v>1.8143461919676536E-2</v>
      </c>
      <c r="F17" s="52">
        <f t="shared" si="5"/>
        <v>-0.21786402081913558</v>
      </c>
      <c r="H17" s="19">
        <v>3729.8150000000001</v>
      </c>
      <c r="I17" s="140">
        <v>2784.1350000000002</v>
      </c>
      <c r="J17" s="247">
        <f t="shared" si="6"/>
        <v>2.6490034100472824E-2</v>
      </c>
      <c r="K17" s="215">
        <f t="shared" si="7"/>
        <v>1.8920934093182219E-2</v>
      </c>
      <c r="L17" s="52">
        <f t="shared" si="0"/>
        <v>-0.25354608740647988</v>
      </c>
      <c r="N17" s="27">
        <f t="shared" si="1"/>
        <v>3.6892589760759957</v>
      </c>
      <c r="O17" s="152">
        <f t="shared" si="2"/>
        <v>3.5209501551722839</v>
      </c>
      <c r="P17" s="52">
        <f t="shared" si="8"/>
        <v>-4.5621308234297504E-2</v>
      </c>
    </row>
    <row r="18" spans="1:16" ht="20.100000000000001" customHeight="1" x14ac:dyDescent="0.25">
      <c r="A18" s="8" t="s">
        <v>179</v>
      </c>
      <c r="B18" s="19">
        <v>8065.24</v>
      </c>
      <c r="C18" s="140">
        <v>7753.7999999999984</v>
      </c>
      <c r="D18" s="247">
        <f t="shared" si="3"/>
        <v>1.8827254956562157E-2</v>
      </c>
      <c r="E18" s="215">
        <f t="shared" si="4"/>
        <v>1.7791163024833623E-2</v>
      </c>
      <c r="F18" s="52">
        <f t="shared" si="5"/>
        <v>-3.8615093909170888E-2</v>
      </c>
      <c r="H18" s="19">
        <v>2798.4899999999989</v>
      </c>
      <c r="I18" s="140">
        <v>2693.788</v>
      </c>
      <c r="J18" s="247">
        <f t="shared" si="6"/>
        <v>1.9875542226580181E-2</v>
      </c>
      <c r="K18" s="215">
        <f t="shared" si="7"/>
        <v>1.8306937418266406E-2</v>
      </c>
      <c r="L18" s="52">
        <f t="shared" si="0"/>
        <v>-3.7413748128454598E-2</v>
      </c>
      <c r="N18" s="27">
        <f t="shared" si="1"/>
        <v>3.4698161493024369</v>
      </c>
      <c r="O18" s="152">
        <f t="shared" si="2"/>
        <v>3.474152028682711</v>
      </c>
      <c r="P18" s="52">
        <f t="shared" si="8"/>
        <v>1.2495991700153355E-3</v>
      </c>
    </row>
    <row r="19" spans="1:16" ht="20.100000000000001" customHeight="1" x14ac:dyDescent="0.25">
      <c r="A19" s="8" t="s">
        <v>155</v>
      </c>
      <c r="B19" s="19">
        <v>8496.23</v>
      </c>
      <c r="C19" s="140">
        <v>5489.54</v>
      </c>
      <c r="D19" s="247">
        <f t="shared" si="3"/>
        <v>1.983334511801163E-2</v>
      </c>
      <c r="E19" s="215">
        <f t="shared" si="4"/>
        <v>1.2595798327445278E-2</v>
      </c>
      <c r="F19" s="52">
        <f t="shared" si="5"/>
        <v>-0.35388519378594974</v>
      </c>
      <c r="H19" s="19">
        <v>3586.297</v>
      </c>
      <c r="I19" s="140">
        <v>2648.3389999999999</v>
      </c>
      <c r="J19" s="247">
        <f t="shared" si="6"/>
        <v>2.5470735096626344E-2</v>
      </c>
      <c r="K19" s="215">
        <f t="shared" si="7"/>
        <v>1.7998066787495614E-2</v>
      </c>
      <c r="L19" s="52">
        <f t="shared" si="0"/>
        <v>-0.2615394095915648</v>
      </c>
      <c r="N19" s="27">
        <f t="shared" si="1"/>
        <v>4.2210450988261856</v>
      </c>
      <c r="O19" s="152">
        <f t="shared" si="2"/>
        <v>4.8243368296797176</v>
      </c>
      <c r="P19" s="52">
        <f t="shared" si="8"/>
        <v>0.14292472994929598</v>
      </c>
    </row>
    <row r="20" spans="1:16" ht="20.100000000000001" customHeight="1" x14ac:dyDescent="0.25">
      <c r="A20" s="8" t="s">
        <v>182</v>
      </c>
      <c r="B20" s="19">
        <v>5776.1700000000019</v>
      </c>
      <c r="C20" s="140">
        <v>6195.5000000000018</v>
      </c>
      <c r="D20" s="247">
        <f t="shared" si="3"/>
        <v>1.3483718433976631E-2</v>
      </c>
      <c r="E20" s="215">
        <f t="shared" si="4"/>
        <v>1.4215629822842578E-2</v>
      </c>
      <c r="F20" s="52">
        <f t="shared" si="5"/>
        <v>7.2596547539286377E-2</v>
      </c>
      <c r="H20" s="19">
        <v>2340.0069999999996</v>
      </c>
      <c r="I20" s="140">
        <v>2511.8209999999999</v>
      </c>
      <c r="J20" s="247">
        <f t="shared" si="6"/>
        <v>1.6619286807883261E-2</v>
      </c>
      <c r="K20" s="215">
        <f t="shared" si="7"/>
        <v>1.7070292782092482E-2</v>
      </c>
      <c r="L20" s="52">
        <f t="shared" si="0"/>
        <v>7.342456667864683E-2</v>
      </c>
      <c r="N20" s="27">
        <f t="shared" si="1"/>
        <v>4.0511394228355444</v>
      </c>
      <c r="O20" s="152">
        <f t="shared" si="2"/>
        <v>4.0542668065531426</v>
      </c>
      <c r="P20" s="52">
        <f t="shared" si="8"/>
        <v>7.7197632349302583E-4</v>
      </c>
    </row>
    <row r="21" spans="1:16" ht="20.100000000000001" customHeight="1" x14ac:dyDescent="0.25">
      <c r="A21" s="8" t="s">
        <v>176</v>
      </c>
      <c r="B21" s="19">
        <v>7687.3300000000017</v>
      </c>
      <c r="C21" s="140">
        <v>7501.0199999999995</v>
      </c>
      <c r="D21" s="247">
        <f t="shared" si="3"/>
        <v>1.7945073159041643E-2</v>
      </c>
      <c r="E21" s="215">
        <f t="shared" si="4"/>
        <v>1.7211157067829649E-2</v>
      </c>
      <c r="F21" s="52">
        <f t="shared" si="5"/>
        <v>-2.4235983104667312E-2</v>
      </c>
      <c r="H21" s="19">
        <v>2475.4850000000001</v>
      </c>
      <c r="I21" s="140">
        <v>2407.8199999999997</v>
      </c>
      <c r="J21" s="247">
        <f t="shared" si="6"/>
        <v>1.7581483817618024E-2</v>
      </c>
      <c r="K21" s="215">
        <f t="shared" si="7"/>
        <v>1.6363503755473782E-2</v>
      </c>
      <c r="L21" s="52">
        <f t="shared" si="0"/>
        <v>-2.7334037572435469E-2</v>
      </c>
      <c r="N21" s="27">
        <f t="shared" si="1"/>
        <v>3.2202143006739652</v>
      </c>
      <c r="O21" s="152">
        <f t="shared" si="2"/>
        <v>3.209990108011977</v>
      </c>
      <c r="P21" s="52">
        <f t="shared" si="8"/>
        <v>-3.1750038063765849E-3</v>
      </c>
    </row>
    <row r="22" spans="1:16" ht="20.100000000000001" customHeight="1" x14ac:dyDescent="0.25">
      <c r="A22" s="8" t="s">
        <v>183</v>
      </c>
      <c r="B22" s="19">
        <v>8405.94</v>
      </c>
      <c r="C22" s="140">
        <v>8250.7199999999993</v>
      </c>
      <c r="D22" s="247">
        <f t="shared" si="3"/>
        <v>1.9622574843348013E-2</v>
      </c>
      <c r="E22" s="215">
        <f t="shared" si="4"/>
        <v>1.8931350382039167E-2</v>
      </c>
      <c r="F22" s="52">
        <f t="shared" si="5"/>
        <v>-1.8465513672474603E-2</v>
      </c>
      <c r="H22" s="19">
        <v>2416.6410000000005</v>
      </c>
      <c r="I22" s="140">
        <v>2357.7999999999997</v>
      </c>
      <c r="J22" s="247">
        <f t="shared" si="6"/>
        <v>1.7163559720415292E-2</v>
      </c>
      <c r="K22" s="215">
        <f t="shared" si="7"/>
        <v>1.6023568686469956E-2</v>
      </c>
      <c r="L22" s="52">
        <f t="shared" si="0"/>
        <v>-2.4348258595298513E-2</v>
      </c>
      <c r="N22" s="27">
        <f t="shared" si="1"/>
        <v>2.8749205918671801</v>
      </c>
      <c r="O22" s="152">
        <f t="shared" si="2"/>
        <v>2.8576899955397832</v>
      </c>
      <c r="P22" s="52">
        <f t="shared" si="8"/>
        <v>-5.9934164359670495E-3</v>
      </c>
    </row>
    <row r="23" spans="1:16" ht="20.100000000000001" customHeight="1" x14ac:dyDescent="0.25">
      <c r="A23" s="8" t="s">
        <v>157</v>
      </c>
      <c r="B23" s="19">
        <v>5539.8400000000011</v>
      </c>
      <c r="C23" s="140">
        <v>5389.68</v>
      </c>
      <c r="D23" s="247">
        <f t="shared" si="3"/>
        <v>1.2932036752602691E-2</v>
      </c>
      <c r="E23" s="215">
        <f t="shared" si="4"/>
        <v>1.2366668669772927E-2</v>
      </c>
      <c r="F23" s="52">
        <f t="shared" si="5"/>
        <v>-2.7105475970425272E-2</v>
      </c>
      <c r="H23" s="19">
        <v>2097.5770000000002</v>
      </c>
      <c r="I23" s="140">
        <v>2197.1469999999995</v>
      </c>
      <c r="J23" s="247">
        <f t="shared" si="6"/>
        <v>1.4897491231701167E-2</v>
      </c>
      <c r="K23" s="215">
        <f t="shared" si="7"/>
        <v>1.4931773631678427E-2</v>
      </c>
      <c r="L23" s="52">
        <f t="shared" si="0"/>
        <v>4.7469055963141875E-2</v>
      </c>
      <c r="N23" s="27">
        <f t="shared" si="1"/>
        <v>3.7863494252541585</v>
      </c>
      <c r="O23" s="152">
        <f t="shared" si="2"/>
        <v>4.0765815410191317</v>
      </c>
      <c r="P23" s="52">
        <f t="shared" si="8"/>
        <v>7.6652227031447681E-2</v>
      </c>
    </row>
    <row r="24" spans="1:16" ht="20.100000000000001" customHeight="1" x14ac:dyDescent="0.25">
      <c r="A24" s="8" t="s">
        <v>161</v>
      </c>
      <c r="B24" s="19">
        <v>3168.99</v>
      </c>
      <c r="C24" s="140">
        <v>3867.84</v>
      </c>
      <c r="D24" s="247">
        <f t="shared" si="3"/>
        <v>7.3975954447475728E-3</v>
      </c>
      <c r="E24" s="215">
        <f t="shared" si="4"/>
        <v>8.8747932618809498E-3</v>
      </c>
      <c r="F24" s="52">
        <f t="shared" ref="F24:F25" si="9">(C24-B24)/B24</f>
        <v>0.22052767601033782</v>
      </c>
      <c r="H24" s="19">
        <v>1526.329</v>
      </c>
      <c r="I24" s="140">
        <v>2018.6009999999997</v>
      </c>
      <c r="J24" s="247">
        <f t="shared" si="6"/>
        <v>1.0840351936635084E-2</v>
      </c>
      <c r="K24" s="215">
        <f t="shared" si="7"/>
        <v>1.3718378053302628E-2</v>
      </c>
      <c r="L24" s="52">
        <f t="shared" si="0"/>
        <v>0.3225202430144482</v>
      </c>
      <c r="N24" s="27">
        <f t="shared" si="1"/>
        <v>4.8164525605950166</v>
      </c>
      <c r="O24" s="152">
        <f t="shared" si="2"/>
        <v>5.2189361504095295</v>
      </c>
      <c r="P24" s="52">
        <f t="shared" ref="P24:P27" si="10">(O24-N24)/N24</f>
        <v>8.3564321406871866E-2</v>
      </c>
    </row>
    <row r="25" spans="1:16" ht="20.100000000000001" customHeight="1" x14ac:dyDescent="0.25">
      <c r="A25" s="8" t="s">
        <v>159</v>
      </c>
      <c r="B25" s="19">
        <v>691</v>
      </c>
      <c r="C25" s="140">
        <v>921.15000000000009</v>
      </c>
      <c r="D25" s="247">
        <f t="shared" si="3"/>
        <v>1.6130497263546345E-3</v>
      </c>
      <c r="E25" s="215">
        <f t="shared" si="4"/>
        <v>2.1135868632574349E-3</v>
      </c>
      <c r="F25" s="52">
        <f t="shared" si="9"/>
        <v>0.33306801736613617</v>
      </c>
      <c r="H25" s="19">
        <v>1257.3129999999996</v>
      </c>
      <c r="I25" s="140">
        <v>1814.4510000000002</v>
      </c>
      <c r="J25" s="247">
        <f t="shared" si="6"/>
        <v>8.9297362590283376E-3</v>
      </c>
      <c r="K25" s="215">
        <f t="shared" si="7"/>
        <v>1.2330978126530707E-2</v>
      </c>
      <c r="L25" s="52">
        <f t="shared" si="0"/>
        <v>0.44311798255486162</v>
      </c>
      <c r="N25" s="27">
        <f t="shared" si="1"/>
        <v>18.19555716353111</v>
      </c>
      <c r="O25" s="152">
        <f t="shared" si="2"/>
        <v>19.697671389024588</v>
      </c>
      <c r="P25" s="52">
        <f t="shared" si="10"/>
        <v>8.2553901042619782E-2</v>
      </c>
    </row>
    <row r="26" spans="1:16" ht="20.100000000000001" customHeight="1" x14ac:dyDescent="0.25">
      <c r="A26" s="8" t="s">
        <v>160</v>
      </c>
      <c r="B26" s="19">
        <v>4561.8</v>
      </c>
      <c r="C26" s="140">
        <v>4796.1399999999994</v>
      </c>
      <c r="D26" s="247">
        <f t="shared" si="3"/>
        <v>1.0648929438038454E-2</v>
      </c>
      <c r="E26" s="215">
        <f t="shared" si="4"/>
        <v>1.1004785863695936E-2</v>
      </c>
      <c r="F26" s="52">
        <f t="shared" si="5"/>
        <v>5.1370073216712532E-2</v>
      </c>
      <c r="H26" s="19">
        <v>1609.354</v>
      </c>
      <c r="I26" s="140">
        <v>1798.7530000000002</v>
      </c>
      <c r="J26" s="247">
        <f t="shared" si="6"/>
        <v>1.1430015252695467E-2</v>
      </c>
      <c r="K26" s="215">
        <f t="shared" si="7"/>
        <v>1.2224294785602637E-2</v>
      </c>
      <c r="L26" s="52">
        <f t="shared" si="0"/>
        <v>0.11768635116947553</v>
      </c>
      <c r="N26" s="27">
        <f t="shared" si="1"/>
        <v>3.5278924985751239</v>
      </c>
      <c r="O26" s="152">
        <f t="shared" si="2"/>
        <v>3.7504180445107949</v>
      </c>
      <c r="P26" s="52">
        <f t="shared" si="10"/>
        <v>6.3076056321315493E-2</v>
      </c>
    </row>
    <row r="27" spans="1:16" ht="20.100000000000001" customHeight="1" x14ac:dyDescent="0.25">
      <c r="A27" s="8" t="s">
        <v>185</v>
      </c>
      <c r="B27" s="19">
        <v>3969.7100000000005</v>
      </c>
      <c r="C27" s="140">
        <v>5635.8600000000006</v>
      </c>
      <c r="D27" s="247">
        <f t="shared" si="3"/>
        <v>9.2667722564504437E-3</v>
      </c>
      <c r="E27" s="215">
        <f t="shared" si="4"/>
        <v>1.2931530868108394E-2</v>
      </c>
      <c r="F27" s="52">
        <f t="shared" si="5"/>
        <v>0.41971579787944202</v>
      </c>
      <c r="H27" s="19">
        <v>1231.8319999999999</v>
      </c>
      <c r="I27" s="140">
        <v>1722.4180000000003</v>
      </c>
      <c r="J27" s="247">
        <f t="shared" si="6"/>
        <v>8.7487641306750168E-3</v>
      </c>
      <c r="K27" s="215">
        <f t="shared" si="7"/>
        <v>1.1705523424299013E-2</v>
      </c>
      <c r="L27" s="52">
        <f t="shared" si="0"/>
        <v>0.3982572298819973</v>
      </c>
      <c r="N27" s="27">
        <f t="shared" si="1"/>
        <v>3.1030780585987383</v>
      </c>
      <c r="O27" s="152">
        <f t="shared" si="2"/>
        <v>3.0561759873382237</v>
      </c>
      <c r="P27" s="52">
        <f t="shared" si="10"/>
        <v>-1.5114692693774594E-2</v>
      </c>
    </row>
    <row r="28" spans="1:16" ht="20.100000000000001" customHeight="1" x14ac:dyDescent="0.25">
      <c r="A28" s="8" t="s">
        <v>186</v>
      </c>
      <c r="B28" s="19">
        <v>5205.78</v>
      </c>
      <c r="C28" s="140">
        <v>7261.4800000000005</v>
      </c>
      <c r="D28" s="247">
        <f t="shared" si="3"/>
        <v>1.2152217083158364E-2</v>
      </c>
      <c r="E28" s="215">
        <f t="shared" si="4"/>
        <v>1.6661530408518262E-2</v>
      </c>
      <c r="F28" s="52">
        <f t="shared" si="5"/>
        <v>0.39488798988816293</v>
      </c>
      <c r="H28" s="19">
        <v>1113.6589999999999</v>
      </c>
      <c r="I28" s="140">
        <v>1579.1930000000002</v>
      </c>
      <c r="J28" s="247">
        <f t="shared" si="6"/>
        <v>7.909471350803849E-3</v>
      </c>
      <c r="K28" s="215">
        <f t="shared" si="7"/>
        <v>1.0732168761002863E-2</v>
      </c>
      <c r="L28" s="52">
        <f t="shared" si="0"/>
        <v>0.41802203367458118</v>
      </c>
      <c r="N28" s="27">
        <f t="shared" si="1"/>
        <v>2.1392740377042441</v>
      </c>
      <c r="O28" s="152">
        <f t="shared" si="2"/>
        <v>2.1747536314911011</v>
      </c>
      <c r="P28" s="52">
        <f t="shared" si="8"/>
        <v>1.6584875598701643E-2</v>
      </c>
    </row>
    <row r="29" spans="1:16" ht="20.100000000000001" customHeight="1" x14ac:dyDescent="0.25">
      <c r="A29" s="8" t="s">
        <v>181</v>
      </c>
      <c r="B29" s="19">
        <v>3114.5299999999997</v>
      </c>
      <c r="C29" s="140">
        <v>3596.4500000000007</v>
      </c>
      <c r="D29" s="247">
        <f t="shared" si="3"/>
        <v>7.2704656501060769E-3</v>
      </c>
      <c r="E29" s="215">
        <f t="shared" si="4"/>
        <v>8.2520864944495495E-3</v>
      </c>
      <c r="F29" s="52">
        <f>(C29-B29)/B29</f>
        <v>0.1547328168295059</v>
      </c>
      <c r="H29" s="19">
        <v>1264.1530000000002</v>
      </c>
      <c r="I29" s="140">
        <v>1296.8030000000003</v>
      </c>
      <c r="J29" s="247">
        <f t="shared" si="6"/>
        <v>8.9783155674517442E-3</v>
      </c>
      <c r="K29" s="215">
        <f t="shared" si="7"/>
        <v>8.8130511253373071E-3</v>
      </c>
      <c r="L29" s="52">
        <f t="shared" si="0"/>
        <v>2.5827569922311687E-2</v>
      </c>
      <c r="N29" s="27">
        <f t="shared" si="1"/>
        <v>4.0588885000305028</v>
      </c>
      <c r="O29" s="152">
        <f t="shared" si="2"/>
        <v>3.6057862614522658</v>
      </c>
      <c r="P29" s="52">
        <f>(O29-N29)/N29</f>
        <v>-0.11163209794376761</v>
      </c>
    </row>
    <row r="30" spans="1:16" ht="20.100000000000001" customHeight="1" x14ac:dyDescent="0.25">
      <c r="A30" s="8" t="s">
        <v>164</v>
      </c>
      <c r="B30" s="19">
        <v>1240.5999999999997</v>
      </c>
      <c r="C30" s="140">
        <v>1387.2799999999997</v>
      </c>
      <c r="D30" s="247">
        <f t="shared" si="3"/>
        <v>2.8960195231773648E-3</v>
      </c>
      <c r="E30" s="215">
        <f t="shared" si="4"/>
        <v>3.1831262917654817E-3</v>
      </c>
      <c r="F30" s="52">
        <f t="shared" si="5"/>
        <v>0.11823311300983404</v>
      </c>
      <c r="H30" s="19">
        <v>796.78499999999985</v>
      </c>
      <c r="I30" s="140">
        <v>1078.7569999999998</v>
      </c>
      <c r="J30" s="247">
        <f t="shared" si="6"/>
        <v>5.6589567634709051E-3</v>
      </c>
      <c r="K30" s="215">
        <f t="shared" si="7"/>
        <v>7.3312142189796712E-3</v>
      </c>
      <c r="L30" s="52">
        <f t="shared" si="0"/>
        <v>0.35388718412118708</v>
      </c>
      <c r="N30" s="27">
        <f t="shared" si="1"/>
        <v>6.4225777849427699</v>
      </c>
      <c r="O30" s="152">
        <f t="shared" si="2"/>
        <v>7.7760581858024338</v>
      </c>
      <c r="P30" s="52">
        <f t="shared" si="8"/>
        <v>0.21073787600249741</v>
      </c>
    </row>
    <row r="31" spans="1:16" ht="20.100000000000001" customHeight="1" x14ac:dyDescent="0.25">
      <c r="A31" s="8" t="s">
        <v>165</v>
      </c>
      <c r="B31" s="19">
        <v>2275.0299999999997</v>
      </c>
      <c r="C31" s="140">
        <v>4093.42</v>
      </c>
      <c r="D31" s="247">
        <f t="shared" si="3"/>
        <v>5.3107619666404975E-3</v>
      </c>
      <c r="E31" s="215">
        <f t="shared" si="4"/>
        <v>9.3923885770995485E-3</v>
      </c>
      <c r="F31" s="52">
        <f t="shared" si="5"/>
        <v>0.79928176771295345</v>
      </c>
      <c r="H31" s="19">
        <v>481.75299999999993</v>
      </c>
      <c r="I31" s="140">
        <v>853.82200000000012</v>
      </c>
      <c r="J31" s="247">
        <f t="shared" si="6"/>
        <v>3.4215244986695271E-3</v>
      </c>
      <c r="K31" s="215">
        <f t="shared" si="7"/>
        <v>5.8025597858254105E-3</v>
      </c>
      <c r="L31" s="52">
        <f t="shared" si="0"/>
        <v>0.77232316145410662</v>
      </c>
      <c r="N31" s="27">
        <f t="shared" si="1"/>
        <v>2.117567680426192</v>
      </c>
      <c r="O31" s="152">
        <f t="shared" si="2"/>
        <v>2.0858402020804121</v>
      </c>
      <c r="P31" s="52">
        <f t="shared" si="8"/>
        <v>-1.4982981955690932E-2</v>
      </c>
    </row>
    <row r="32" spans="1:16" ht="20.100000000000001" customHeight="1" thickBot="1" x14ac:dyDescent="0.3">
      <c r="A32" s="8" t="s">
        <v>17</v>
      </c>
      <c r="B32" s="19">
        <f>B33-SUM(B7:B31)</f>
        <v>27048.979999999923</v>
      </c>
      <c r="C32" s="140">
        <f>C33-SUM(C7:C31)</f>
        <v>26634.869999999995</v>
      </c>
      <c r="D32" s="247">
        <f t="shared" si="3"/>
        <v>6.3142329648584447E-2</v>
      </c>
      <c r="E32" s="215">
        <f t="shared" si="4"/>
        <v>6.1113945976843664E-2</v>
      </c>
      <c r="F32" s="52">
        <f t="shared" si="5"/>
        <v>-1.5309634596200264E-2</v>
      </c>
      <c r="H32" s="19">
        <f>H33-SUM(H7:H31)</f>
        <v>9289.2159999999567</v>
      </c>
      <c r="I32" s="140">
        <f>I33-SUM(I7:I31)</f>
        <v>9033.402000000031</v>
      </c>
      <c r="J32" s="247">
        <f t="shared" si="6"/>
        <v>6.5974223549065195E-2</v>
      </c>
      <c r="K32" s="215">
        <f t="shared" si="7"/>
        <v>6.1390846305664423E-2</v>
      </c>
      <c r="L32" s="52">
        <f t="shared" si="0"/>
        <v>-2.7538814901055905E-2</v>
      </c>
      <c r="N32" s="27">
        <f t="shared" si="1"/>
        <v>3.4342204401053138</v>
      </c>
      <c r="O32" s="152">
        <f t="shared" si="2"/>
        <v>3.3915697730081029</v>
      </c>
      <c r="P32" s="52">
        <f t="shared" si="8"/>
        <v>-1.2419315486894882E-2</v>
      </c>
    </row>
    <row r="33" spans="1:16" ht="26.25" customHeight="1" thickBot="1" x14ac:dyDescent="0.3">
      <c r="A33" s="12" t="s">
        <v>18</v>
      </c>
      <c r="B33" s="17">
        <v>428381.08999999997</v>
      </c>
      <c r="C33" s="145">
        <v>435823.11000000004</v>
      </c>
      <c r="D33" s="243">
        <f>SUM(D7:D32)</f>
        <v>1</v>
      </c>
      <c r="E33" s="244">
        <f>SUM(E7:E32)</f>
        <v>0.99999999999999978</v>
      </c>
      <c r="F33" s="57">
        <f t="shared" si="5"/>
        <v>1.7372428834335516E-2</v>
      </c>
      <c r="G33" s="1"/>
      <c r="H33" s="17">
        <v>140800.68699999998</v>
      </c>
      <c r="I33" s="145">
        <v>147145.74800000005</v>
      </c>
      <c r="J33" s="243">
        <f>SUM(J7:J32)</f>
        <v>1</v>
      </c>
      <c r="K33" s="244">
        <f>SUM(K7:K32)</f>
        <v>0.99999999999999967</v>
      </c>
      <c r="L33" s="57">
        <f t="shared" si="0"/>
        <v>4.5064133813495354E-2</v>
      </c>
      <c r="N33" s="29">
        <f t="shared" si="1"/>
        <v>3.2868091119521639</v>
      </c>
      <c r="O33" s="146">
        <f t="shared" si="2"/>
        <v>3.3762722678932748</v>
      </c>
      <c r="P33" s="57">
        <f t="shared" si="8"/>
        <v>2.7218847488217936E-2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L5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175</v>
      </c>
      <c r="B39" s="39">
        <v>49991.969999999994</v>
      </c>
      <c r="C39" s="147">
        <v>47191.66</v>
      </c>
      <c r="D39" s="247">
        <f t="shared" ref="D39:D61" si="11">B39/$B$62</f>
        <v>0.2636267344415732</v>
      </c>
      <c r="E39" s="246">
        <f t="shared" ref="E39:E61" si="12">C39/$C$62</f>
        <v>0.25065178325114373</v>
      </c>
      <c r="F39" s="52">
        <f>(C39-B39)/B39</f>
        <v>-5.6015196040483918E-2</v>
      </c>
      <c r="H39" s="39">
        <v>12340.014999999999</v>
      </c>
      <c r="I39" s="147">
        <v>11789.865000000002</v>
      </c>
      <c r="J39" s="247">
        <f t="shared" ref="J39:J61" si="13">H39/$H$62</f>
        <v>0.24279623081543195</v>
      </c>
      <c r="K39" s="246">
        <f t="shared" ref="K39:K61" si="14">I39/$I$62</f>
        <v>0.23213639301397321</v>
      </c>
      <c r="L39" s="52">
        <f t="shared" ref="L39:L62" si="15">(I39-H39)/H39</f>
        <v>-4.4582603829897927E-2</v>
      </c>
      <c r="N39" s="27">
        <f t="shared" ref="N39:N62" si="16">(H39/B39)*10</f>
        <v>2.4683994249476466</v>
      </c>
      <c r="O39" s="151">
        <f t="shared" ref="O39:O62" si="17">(I39/C39)*10</f>
        <v>2.4982941901174911</v>
      </c>
      <c r="P39" s="61">
        <f t="shared" si="8"/>
        <v>1.2110991789944413E-2</v>
      </c>
    </row>
    <row r="40" spans="1:16" ht="20.100000000000001" customHeight="1" x14ac:dyDescent="0.25">
      <c r="A40" s="38" t="s">
        <v>174</v>
      </c>
      <c r="B40" s="19">
        <v>41465.14999999998</v>
      </c>
      <c r="C40" s="140">
        <v>32567.360000000011</v>
      </c>
      <c r="D40" s="247">
        <f t="shared" si="11"/>
        <v>0.21866155879894303</v>
      </c>
      <c r="E40" s="215">
        <f t="shared" si="12"/>
        <v>0.17297689591300602</v>
      </c>
      <c r="F40" s="52">
        <f t="shared" ref="F40:F62" si="18">(C40-B40)/B40</f>
        <v>-0.21458477781944529</v>
      </c>
      <c r="H40" s="19">
        <v>8817.0599999999977</v>
      </c>
      <c r="I40" s="140">
        <v>8014.6469999999999</v>
      </c>
      <c r="J40" s="247">
        <f t="shared" si="13"/>
        <v>0.17348025386302302</v>
      </c>
      <c r="K40" s="215">
        <f t="shared" si="14"/>
        <v>0.15780428748422998</v>
      </c>
      <c r="L40" s="52">
        <f t="shared" si="15"/>
        <v>-9.1006866234322775E-2</v>
      </c>
      <c r="N40" s="27">
        <f t="shared" si="16"/>
        <v>2.1263784165739184</v>
      </c>
      <c r="O40" s="152">
        <f t="shared" si="17"/>
        <v>2.4609446390496488</v>
      </c>
      <c r="P40" s="52">
        <f t="shared" si="8"/>
        <v>0.15734086645536643</v>
      </c>
    </row>
    <row r="41" spans="1:16" ht="20.100000000000001" customHeight="1" x14ac:dyDescent="0.25">
      <c r="A41" s="38" t="s">
        <v>178</v>
      </c>
      <c r="B41" s="19">
        <v>24786.690000000002</v>
      </c>
      <c r="C41" s="140">
        <v>28878.62</v>
      </c>
      <c r="D41" s="247">
        <f t="shared" si="11"/>
        <v>0.13070967482008811</v>
      </c>
      <c r="E41" s="215">
        <f t="shared" si="12"/>
        <v>0.15338467858159988</v>
      </c>
      <c r="F41" s="52">
        <f t="shared" si="18"/>
        <v>0.1650857778912794</v>
      </c>
      <c r="H41" s="19">
        <v>6059.0110000000004</v>
      </c>
      <c r="I41" s="140">
        <v>6716.3909999999996</v>
      </c>
      <c r="J41" s="247">
        <f t="shared" si="13"/>
        <v>0.11921420138218967</v>
      </c>
      <c r="K41" s="215">
        <f t="shared" si="14"/>
        <v>0.13224229291951284</v>
      </c>
      <c r="L41" s="52">
        <f t="shared" si="15"/>
        <v>0.10849625458676328</v>
      </c>
      <c r="N41" s="27">
        <f t="shared" si="16"/>
        <v>2.4444615235031382</v>
      </c>
      <c r="O41" s="152">
        <f t="shared" si="17"/>
        <v>2.3257312849436711</v>
      </c>
      <c r="P41" s="52">
        <f t="shared" si="8"/>
        <v>-4.8571121867901496E-2</v>
      </c>
    </row>
    <row r="42" spans="1:16" ht="20.100000000000001" customHeight="1" x14ac:dyDescent="0.25">
      <c r="A42" s="38" t="s">
        <v>180</v>
      </c>
      <c r="B42" s="19">
        <v>12818.369999999999</v>
      </c>
      <c r="C42" s="140">
        <v>18016.989999999998</v>
      </c>
      <c r="D42" s="247">
        <f t="shared" si="11"/>
        <v>6.7596156421997955E-2</v>
      </c>
      <c r="E42" s="215">
        <f t="shared" si="12"/>
        <v>9.5694677244199985E-2</v>
      </c>
      <c r="F42" s="52">
        <f t="shared" si="18"/>
        <v>0.40556014532268919</v>
      </c>
      <c r="H42" s="19">
        <v>3846.6440000000007</v>
      </c>
      <c r="I42" s="140">
        <v>4486.9260000000004</v>
      </c>
      <c r="J42" s="247">
        <f t="shared" si="13"/>
        <v>7.5684726840996266E-2</v>
      </c>
      <c r="K42" s="215">
        <f t="shared" si="14"/>
        <v>8.8345270905189718E-2</v>
      </c>
      <c r="L42" s="52">
        <f t="shared" si="15"/>
        <v>0.16645210734344004</v>
      </c>
      <c r="N42" s="27">
        <f t="shared" si="16"/>
        <v>3.0008838877329964</v>
      </c>
      <c r="O42" s="152">
        <f t="shared" si="17"/>
        <v>2.4903860189743128</v>
      </c>
      <c r="P42" s="52">
        <f t="shared" si="8"/>
        <v>-0.17011583515293452</v>
      </c>
    </row>
    <row r="43" spans="1:16" ht="20.100000000000001" customHeight="1" x14ac:dyDescent="0.25">
      <c r="A43" s="38" t="s">
        <v>177</v>
      </c>
      <c r="B43" s="19">
        <v>10109.930000000002</v>
      </c>
      <c r="C43" s="140">
        <v>7907.3399999999983</v>
      </c>
      <c r="D43" s="247">
        <f t="shared" si="11"/>
        <v>5.3313518777773614E-2</v>
      </c>
      <c r="E43" s="215">
        <f t="shared" si="12"/>
        <v>4.1998710614822583E-2</v>
      </c>
      <c r="F43" s="52">
        <f t="shared" si="18"/>
        <v>-0.21786402081913558</v>
      </c>
      <c r="H43" s="19">
        <v>3729.8150000000001</v>
      </c>
      <c r="I43" s="140">
        <v>2784.1350000000002</v>
      </c>
      <c r="J43" s="247">
        <f t="shared" si="13"/>
        <v>7.3386055336145076E-2</v>
      </c>
      <c r="K43" s="215">
        <f t="shared" si="14"/>
        <v>5.4818189738725438E-2</v>
      </c>
      <c r="L43" s="52">
        <f t="shared" si="15"/>
        <v>-0.25354608740647988</v>
      </c>
      <c r="N43" s="27">
        <f t="shared" si="16"/>
        <v>3.6892589760759957</v>
      </c>
      <c r="O43" s="152">
        <f t="shared" si="17"/>
        <v>3.5209501551722839</v>
      </c>
      <c r="P43" s="52">
        <f t="shared" si="8"/>
        <v>-4.5621308234297504E-2</v>
      </c>
    </row>
    <row r="44" spans="1:16" ht="20.100000000000001" customHeight="1" x14ac:dyDescent="0.25">
      <c r="A44" s="38" t="s">
        <v>179</v>
      </c>
      <c r="B44" s="19">
        <v>8065.24</v>
      </c>
      <c r="C44" s="140">
        <v>7753.7999999999984</v>
      </c>
      <c r="D44" s="247">
        <f t="shared" si="11"/>
        <v>4.2531088166510626E-2</v>
      </c>
      <c r="E44" s="215">
        <f t="shared" si="12"/>
        <v>4.1183204764840178E-2</v>
      </c>
      <c r="F44" s="52">
        <f t="shared" si="18"/>
        <v>-3.8615093909170888E-2</v>
      </c>
      <c r="H44" s="19">
        <v>2798.4899999999989</v>
      </c>
      <c r="I44" s="140">
        <v>2693.788</v>
      </c>
      <c r="J44" s="247">
        <f t="shared" si="13"/>
        <v>5.5061750247035995E-2</v>
      </c>
      <c r="K44" s="215">
        <f t="shared" si="14"/>
        <v>5.303930366160467E-2</v>
      </c>
      <c r="L44" s="52">
        <f t="shared" si="15"/>
        <v>-3.7413748128454598E-2</v>
      </c>
      <c r="N44" s="27">
        <f t="shared" si="16"/>
        <v>3.4698161493024369</v>
      </c>
      <c r="O44" s="152">
        <f t="shared" si="17"/>
        <v>3.474152028682711</v>
      </c>
      <c r="P44" s="52">
        <f t="shared" si="8"/>
        <v>1.2495991700153355E-3</v>
      </c>
    </row>
    <row r="45" spans="1:16" ht="20.100000000000001" customHeight="1" x14ac:dyDescent="0.25">
      <c r="A45" s="38" t="s">
        <v>182</v>
      </c>
      <c r="B45" s="19">
        <v>5776.1700000000019</v>
      </c>
      <c r="C45" s="140">
        <v>6195.5000000000018</v>
      </c>
      <c r="D45" s="247">
        <f t="shared" si="11"/>
        <v>3.04599485613266E-2</v>
      </c>
      <c r="E45" s="215">
        <f t="shared" si="12"/>
        <v>3.2906516175367877E-2</v>
      </c>
      <c r="F45" s="52">
        <f t="shared" si="18"/>
        <v>7.2596547539286377E-2</v>
      </c>
      <c r="H45" s="19">
        <v>2340.0069999999996</v>
      </c>
      <c r="I45" s="140">
        <v>2511.8209999999999</v>
      </c>
      <c r="J45" s="247">
        <f t="shared" si="13"/>
        <v>4.6040858109307518E-2</v>
      </c>
      <c r="K45" s="215">
        <f t="shared" si="14"/>
        <v>4.9456466790480727E-2</v>
      </c>
      <c r="L45" s="52">
        <f t="shared" si="15"/>
        <v>7.342456667864683E-2</v>
      </c>
      <c r="N45" s="27">
        <f t="shared" si="16"/>
        <v>4.0511394228355444</v>
      </c>
      <c r="O45" s="152">
        <f t="shared" si="17"/>
        <v>4.0542668065531426</v>
      </c>
      <c r="P45" s="52">
        <f t="shared" si="8"/>
        <v>7.7197632349302583E-4</v>
      </c>
    </row>
    <row r="46" spans="1:16" ht="20.100000000000001" customHeight="1" x14ac:dyDescent="0.25">
      <c r="A46" s="38" t="s">
        <v>176</v>
      </c>
      <c r="B46" s="19">
        <v>7687.3300000000017</v>
      </c>
      <c r="C46" s="140">
        <v>7501.0199999999995</v>
      </c>
      <c r="D46" s="247">
        <f t="shared" si="11"/>
        <v>4.0538224528354046E-2</v>
      </c>
      <c r="E46" s="215">
        <f t="shared" si="12"/>
        <v>3.9840599783997718E-2</v>
      </c>
      <c r="F46" s="52">
        <f t="shared" si="18"/>
        <v>-2.4235983104667312E-2</v>
      </c>
      <c r="H46" s="19">
        <v>2475.4850000000001</v>
      </c>
      <c r="I46" s="140">
        <v>2407.8199999999997</v>
      </c>
      <c r="J46" s="247">
        <f t="shared" si="13"/>
        <v>4.8706458415175312E-2</v>
      </c>
      <c r="K46" s="215">
        <f t="shared" si="14"/>
        <v>4.7408740458597685E-2</v>
      </c>
      <c r="L46" s="52">
        <f t="shared" si="15"/>
        <v>-2.7334037572435469E-2</v>
      </c>
      <c r="N46" s="27">
        <f t="shared" si="16"/>
        <v>3.2202143006739652</v>
      </c>
      <c r="O46" s="152">
        <f t="shared" si="17"/>
        <v>3.209990108011977</v>
      </c>
      <c r="P46" s="52">
        <f t="shared" si="8"/>
        <v>-3.1750038063765849E-3</v>
      </c>
    </row>
    <row r="47" spans="1:16" ht="20.100000000000001" customHeight="1" x14ac:dyDescent="0.25">
      <c r="A47" s="38" t="s">
        <v>183</v>
      </c>
      <c r="B47" s="19">
        <v>8405.94</v>
      </c>
      <c r="C47" s="140">
        <v>8250.7199999999993</v>
      </c>
      <c r="D47" s="247">
        <f t="shared" si="11"/>
        <v>4.4327729275557622E-2</v>
      </c>
      <c r="E47" s="215">
        <f t="shared" si="12"/>
        <v>4.3822524596631614E-2</v>
      </c>
      <c r="F47" s="52">
        <f t="shared" si="18"/>
        <v>-1.8465513672474603E-2</v>
      </c>
      <c r="H47" s="19">
        <v>2416.6410000000005</v>
      </c>
      <c r="I47" s="140">
        <v>2357.7999999999997</v>
      </c>
      <c r="J47" s="247">
        <f t="shared" si="13"/>
        <v>4.7548672026252514E-2</v>
      </c>
      <c r="K47" s="215">
        <f t="shared" si="14"/>
        <v>4.6423872321552949E-2</v>
      </c>
      <c r="L47" s="52">
        <f t="shared" si="15"/>
        <v>-2.4348258595298513E-2</v>
      </c>
      <c r="N47" s="27">
        <f t="shared" si="16"/>
        <v>2.8749205918671801</v>
      </c>
      <c r="O47" s="152">
        <f t="shared" si="17"/>
        <v>2.8576899955397832</v>
      </c>
      <c r="P47" s="52">
        <f t="shared" si="8"/>
        <v>-5.9934164359670495E-3</v>
      </c>
    </row>
    <row r="48" spans="1:16" ht="20.100000000000001" customHeight="1" x14ac:dyDescent="0.25">
      <c r="A48" s="38" t="s">
        <v>185</v>
      </c>
      <c r="B48" s="19">
        <v>3969.7100000000005</v>
      </c>
      <c r="C48" s="140">
        <v>5635.8600000000006</v>
      </c>
      <c r="D48" s="247">
        <f t="shared" si="11"/>
        <v>2.0933795647182094E-2</v>
      </c>
      <c r="E48" s="215">
        <f t="shared" si="12"/>
        <v>2.9934067993238441E-2</v>
      </c>
      <c r="F48" s="52">
        <f t="shared" si="18"/>
        <v>0.41971579787944202</v>
      </c>
      <c r="H48" s="19">
        <v>1231.8319999999999</v>
      </c>
      <c r="I48" s="140">
        <v>1722.4180000000003</v>
      </c>
      <c r="J48" s="247">
        <f t="shared" si="13"/>
        <v>2.4236937037583433E-2</v>
      </c>
      <c r="K48" s="215">
        <f t="shared" si="14"/>
        <v>3.3913526726755711E-2</v>
      </c>
      <c r="L48" s="52">
        <f t="shared" si="15"/>
        <v>0.3982572298819973</v>
      </c>
      <c r="N48" s="27">
        <f t="shared" si="16"/>
        <v>3.1030780585987383</v>
      </c>
      <c r="O48" s="152">
        <f t="shared" si="17"/>
        <v>3.0561759873382237</v>
      </c>
      <c r="P48" s="52">
        <f t="shared" si="8"/>
        <v>-1.5114692693774594E-2</v>
      </c>
    </row>
    <row r="49" spans="1:16" ht="20.100000000000001" customHeight="1" x14ac:dyDescent="0.25">
      <c r="A49" s="38" t="s">
        <v>186</v>
      </c>
      <c r="B49" s="19">
        <v>5205.78</v>
      </c>
      <c r="C49" s="140">
        <v>7261.4800000000005</v>
      </c>
      <c r="D49" s="247">
        <f t="shared" si="11"/>
        <v>2.7452064433973158E-2</v>
      </c>
      <c r="E49" s="215">
        <f t="shared" si="12"/>
        <v>3.8568317178130945E-2</v>
      </c>
      <c r="F49" s="52">
        <f t="shared" si="18"/>
        <v>0.39488798988816293</v>
      </c>
      <c r="H49" s="19">
        <v>1113.6589999999999</v>
      </c>
      <c r="I49" s="140">
        <v>1579.1930000000002</v>
      </c>
      <c r="J49" s="247">
        <f t="shared" si="13"/>
        <v>2.1911821631795676E-2</v>
      </c>
      <c r="K49" s="215">
        <f t="shared" si="14"/>
        <v>3.1093499958898204E-2</v>
      </c>
      <c r="L49" s="52">
        <f t="shared" si="15"/>
        <v>0.41802203367458118</v>
      </c>
      <c r="N49" s="27">
        <f t="shared" si="16"/>
        <v>2.1392740377042441</v>
      </c>
      <c r="O49" s="152">
        <f t="shared" si="17"/>
        <v>2.1747536314911011</v>
      </c>
      <c r="P49" s="52">
        <f t="shared" si="8"/>
        <v>1.6584875598701643E-2</v>
      </c>
    </row>
    <row r="50" spans="1:16" ht="20.100000000000001" customHeight="1" x14ac:dyDescent="0.25">
      <c r="A50" s="38" t="s">
        <v>181</v>
      </c>
      <c r="B50" s="19">
        <v>3114.5299999999997</v>
      </c>
      <c r="C50" s="140">
        <v>3596.4500000000007</v>
      </c>
      <c r="D50" s="247">
        <f t="shared" si="11"/>
        <v>1.6424105175697479E-2</v>
      </c>
      <c r="E50" s="215">
        <f t="shared" si="12"/>
        <v>1.9102032136050648E-2</v>
      </c>
      <c r="F50" s="52">
        <f t="shared" si="18"/>
        <v>0.1547328168295059</v>
      </c>
      <c r="H50" s="19">
        <v>1264.1530000000002</v>
      </c>
      <c r="I50" s="140">
        <v>1296.8030000000003</v>
      </c>
      <c r="J50" s="247">
        <f t="shared" si="13"/>
        <v>2.4872869568960881E-2</v>
      </c>
      <c r="K50" s="215">
        <f t="shared" si="14"/>
        <v>2.553338574018443E-2</v>
      </c>
      <c r="L50" s="52">
        <f t="shared" si="15"/>
        <v>2.5827569922311687E-2</v>
      </c>
      <c r="N50" s="27">
        <f t="shared" si="16"/>
        <v>4.0588885000305028</v>
      </c>
      <c r="O50" s="152">
        <f t="shared" si="17"/>
        <v>3.6057862614522658</v>
      </c>
      <c r="P50" s="52">
        <f t="shared" si="8"/>
        <v>-0.11163209794376761</v>
      </c>
    </row>
    <row r="51" spans="1:16" ht="20.100000000000001" customHeight="1" x14ac:dyDescent="0.25">
      <c r="A51" s="38" t="s">
        <v>187</v>
      </c>
      <c r="B51" s="19">
        <v>911.4799999999999</v>
      </c>
      <c r="C51" s="140">
        <v>1830.05</v>
      </c>
      <c r="D51" s="247">
        <f t="shared" si="11"/>
        <v>4.8065818552220519E-3</v>
      </c>
      <c r="E51" s="215">
        <f t="shared" si="12"/>
        <v>9.7200500244906726E-3</v>
      </c>
      <c r="F51" s="52">
        <f t="shared" si="18"/>
        <v>1.0077785579497083</v>
      </c>
      <c r="H51" s="19">
        <v>325.93400000000003</v>
      </c>
      <c r="I51" s="140">
        <v>519.70999999999992</v>
      </c>
      <c r="J51" s="247">
        <f t="shared" si="13"/>
        <v>6.4129214344226491E-3</v>
      </c>
      <c r="K51" s="215">
        <f t="shared" si="14"/>
        <v>1.0232823260766088E-2</v>
      </c>
      <c r="L51" s="52">
        <f t="shared" si="15"/>
        <v>0.59452527198757998</v>
      </c>
      <c r="N51" s="27">
        <f t="shared" si="16"/>
        <v>3.5758765963049117</v>
      </c>
      <c r="O51" s="152">
        <f t="shared" si="17"/>
        <v>2.8398677631758691</v>
      </c>
      <c r="P51" s="52">
        <f t="shared" si="8"/>
        <v>-0.20582612774993084</v>
      </c>
    </row>
    <row r="52" spans="1:16" ht="20.100000000000001" customHeight="1" x14ac:dyDescent="0.25">
      <c r="A52" s="38" t="s">
        <v>188</v>
      </c>
      <c r="B52" s="19">
        <v>2734.43</v>
      </c>
      <c r="C52" s="140">
        <v>1697.0900000000004</v>
      </c>
      <c r="D52" s="247">
        <f t="shared" si="11"/>
        <v>1.4419692831850217E-2</v>
      </c>
      <c r="E52" s="215">
        <f t="shared" si="12"/>
        <v>9.0138519144629271E-3</v>
      </c>
      <c r="F52" s="52">
        <f t="shared" si="18"/>
        <v>-0.37936242653862029</v>
      </c>
      <c r="H52" s="19">
        <v>579.40800000000013</v>
      </c>
      <c r="I52" s="140">
        <v>504.85500000000002</v>
      </c>
      <c r="J52" s="247">
        <f t="shared" si="13"/>
        <v>1.1400154578767354E-2</v>
      </c>
      <c r="K52" s="215">
        <f t="shared" si="14"/>
        <v>9.9403359321815331E-3</v>
      </c>
      <c r="L52" s="52">
        <f t="shared" si="15"/>
        <v>-0.12867098831911208</v>
      </c>
      <c r="N52" s="27">
        <f t="shared" si="16"/>
        <v>2.1189352077032515</v>
      </c>
      <c r="O52" s="152">
        <f t="shared" si="17"/>
        <v>2.9748274988362429</v>
      </c>
      <c r="P52" s="52">
        <f t="shared" si="8"/>
        <v>0.40392565474463327</v>
      </c>
    </row>
    <row r="53" spans="1:16" ht="20.100000000000001" customHeight="1" x14ac:dyDescent="0.25">
      <c r="A53" s="38" t="s">
        <v>191</v>
      </c>
      <c r="B53" s="19">
        <v>886.78000000000009</v>
      </c>
      <c r="C53" s="140">
        <v>1176.9299999999996</v>
      </c>
      <c r="D53" s="247">
        <f t="shared" si="11"/>
        <v>4.6763293298523415E-3</v>
      </c>
      <c r="E53" s="215">
        <f t="shared" si="12"/>
        <v>6.2510961314301821E-3</v>
      </c>
      <c r="F53" s="52">
        <f t="shared" si="18"/>
        <v>0.32719502018538926</v>
      </c>
      <c r="H53" s="19">
        <v>264.31699999999995</v>
      </c>
      <c r="I53" s="140">
        <v>338.52800000000002</v>
      </c>
      <c r="J53" s="247">
        <f t="shared" si="13"/>
        <v>5.2005748242966087E-3</v>
      </c>
      <c r="K53" s="215">
        <f t="shared" si="14"/>
        <v>6.6654426368948508E-3</v>
      </c>
      <c r="L53" s="52">
        <f t="shared" si="15"/>
        <v>0.28076514185618057</v>
      </c>
      <c r="N53" s="27">
        <f t="shared" si="16"/>
        <v>2.9806378132118443</v>
      </c>
      <c r="O53" s="152">
        <f t="shared" si="17"/>
        <v>2.8763647795535858</v>
      </c>
      <c r="P53" s="52">
        <f t="shared" si="8"/>
        <v>-3.4983463336626275E-2</v>
      </c>
    </row>
    <row r="54" spans="1:16" ht="20.100000000000001" customHeight="1" x14ac:dyDescent="0.25">
      <c r="A54" s="38" t="s">
        <v>184</v>
      </c>
      <c r="B54" s="19">
        <v>1768.7100000000003</v>
      </c>
      <c r="C54" s="140">
        <v>934.42000000000007</v>
      </c>
      <c r="D54" s="247">
        <f t="shared" si="11"/>
        <v>9.3270827589741929E-3</v>
      </c>
      <c r="E54" s="215">
        <f t="shared" si="12"/>
        <v>4.9630387934125166E-3</v>
      </c>
      <c r="F54" s="52">
        <f>(C54-B54)/B54</f>
        <v>-0.47169405951229998</v>
      </c>
      <c r="H54" s="19">
        <v>529.46999999999991</v>
      </c>
      <c r="I54" s="140">
        <v>325.29800000000006</v>
      </c>
      <c r="J54" s="247">
        <f t="shared" si="13"/>
        <v>1.041759838459246E-2</v>
      </c>
      <c r="K54" s="215">
        <f t="shared" si="14"/>
        <v>6.4049507245977338E-3</v>
      </c>
      <c r="L54" s="52">
        <f t="shared" si="15"/>
        <v>-0.38561580448372879</v>
      </c>
      <c r="N54" s="27">
        <f t="shared" si="16"/>
        <v>2.9935376630425554</v>
      </c>
      <c r="O54" s="152">
        <f t="shared" si="17"/>
        <v>3.4812825067956599</v>
      </c>
      <c r="P54" s="52">
        <f t="shared" si="8"/>
        <v>0.16293258968299501</v>
      </c>
    </row>
    <row r="55" spans="1:16" ht="20.100000000000001" customHeight="1" x14ac:dyDescent="0.25">
      <c r="A55" s="38" t="s">
        <v>192</v>
      </c>
      <c r="B55" s="19">
        <v>630.05999999999995</v>
      </c>
      <c r="C55" s="140">
        <v>408.3300000000001</v>
      </c>
      <c r="D55" s="247">
        <f t="shared" si="11"/>
        <v>3.3225468070623666E-3</v>
      </c>
      <c r="E55" s="215">
        <f t="shared" si="12"/>
        <v>2.1687866596542594E-3</v>
      </c>
      <c r="F55" s="52">
        <f>(C55-B55)/B55</f>
        <v>-0.35191886487001217</v>
      </c>
      <c r="H55" s="19">
        <v>271.61799999999999</v>
      </c>
      <c r="I55" s="140">
        <v>169.45099999999999</v>
      </c>
      <c r="J55" s="247">
        <f t="shared" si="13"/>
        <v>5.3442258069885647E-3</v>
      </c>
      <c r="K55" s="215">
        <f t="shared" si="14"/>
        <v>3.3364032525063487E-3</v>
      </c>
      <c r="L55" s="52">
        <f t="shared" si="15"/>
        <v>-0.3761422291600704</v>
      </c>
      <c r="N55" s="27">
        <f t="shared" ref="N55:N56" si="19">(H55/B55)*10</f>
        <v>4.3109862552772755</v>
      </c>
      <c r="O55" s="152">
        <f t="shared" ref="O55:O56" si="20">(I55/C55)*10</f>
        <v>4.1498542845247703</v>
      </c>
      <c r="P55" s="52">
        <f t="shared" ref="P55:P56" si="21">(O55-N55)/N55</f>
        <v>-3.7377055089251598E-2</v>
      </c>
    </row>
    <row r="56" spans="1:16" ht="20.100000000000001" customHeight="1" x14ac:dyDescent="0.25">
      <c r="A56" s="38" t="s">
        <v>193</v>
      </c>
      <c r="B56" s="19">
        <v>438.74</v>
      </c>
      <c r="C56" s="140">
        <v>445.82000000000011</v>
      </c>
      <c r="D56" s="247">
        <f t="shared" si="11"/>
        <v>2.3136434405144637E-3</v>
      </c>
      <c r="E56" s="215">
        <f t="shared" si="12"/>
        <v>2.367909457074087E-3</v>
      </c>
      <c r="F56" s="52">
        <f t="shared" si="18"/>
        <v>1.6137119934357701E-2</v>
      </c>
      <c r="H56" s="19">
        <v>78.76900000000002</v>
      </c>
      <c r="I56" s="140">
        <v>145.69600000000005</v>
      </c>
      <c r="J56" s="247">
        <f t="shared" si="13"/>
        <v>1.5498211554119475E-3</v>
      </c>
      <c r="K56" s="215">
        <f t="shared" si="14"/>
        <v>2.8686794901013578E-3</v>
      </c>
      <c r="L56" s="52">
        <f t="shared" si="15"/>
        <v>0.84966166893067097</v>
      </c>
      <c r="N56" s="27">
        <f t="shared" si="19"/>
        <v>1.7953457628663905</v>
      </c>
      <c r="O56" s="152">
        <f t="shared" si="20"/>
        <v>3.2680453994885834</v>
      </c>
      <c r="P56" s="52">
        <f t="shared" si="21"/>
        <v>0.82028747168508021</v>
      </c>
    </row>
    <row r="57" spans="1:16" ht="20.100000000000001" customHeight="1" x14ac:dyDescent="0.25">
      <c r="A57" s="38" t="s">
        <v>190</v>
      </c>
      <c r="B57" s="19">
        <v>381.59</v>
      </c>
      <c r="C57" s="140">
        <v>419.99000000000007</v>
      </c>
      <c r="D57" s="247">
        <f t="shared" si="11"/>
        <v>2.0122696824221957E-3</v>
      </c>
      <c r="E57" s="215">
        <f t="shared" si="12"/>
        <v>2.2307170895799777E-3</v>
      </c>
      <c r="F57" s="52">
        <f t="shared" ref="F57:F58" si="22">(C57-B57)/B57</f>
        <v>0.10063156791320552</v>
      </c>
      <c r="H57" s="19">
        <v>133.29300000000001</v>
      </c>
      <c r="I57" s="140">
        <v>134.98499999999999</v>
      </c>
      <c r="J57" s="247">
        <f t="shared" si="13"/>
        <v>2.6226092913243116E-3</v>
      </c>
      <c r="K57" s="215">
        <f t="shared" si="14"/>
        <v>2.6577853954215052E-3</v>
      </c>
      <c r="L57" s="52">
        <f t="shared" si="15"/>
        <v>1.2693839886565526E-2</v>
      </c>
      <c r="N57" s="27">
        <f t="shared" si="16"/>
        <v>3.4930946827747062</v>
      </c>
      <c r="O57" s="152">
        <f t="shared" si="17"/>
        <v>3.2140050953594121</v>
      </c>
      <c r="P57" s="52">
        <f t="shared" ref="P57:P58" si="23">(O57-N57)/N57</f>
        <v>-7.9897515744864367E-2</v>
      </c>
    </row>
    <row r="58" spans="1:16" ht="20.100000000000001" customHeight="1" x14ac:dyDescent="0.25">
      <c r="A58" s="38" t="s">
        <v>195</v>
      </c>
      <c r="B58" s="19">
        <v>65.54000000000002</v>
      </c>
      <c r="C58" s="140">
        <v>187.13999999999996</v>
      </c>
      <c r="D58" s="247">
        <f t="shared" si="11"/>
        <v>3.4561742966521855E-4</v>
      </c>
      <c r="E58" s="215">
        <f t="shared" si="12"/>
        <v>9.9396746623490301E-4</v>
      </c>
      <c r="F58" s="52">
        <f t="shared" si="22"/>
        <v>1.8553555080866631</v>
      </c>
      <c r="H58" s="19">
        <v>20.586000000000006</v>
      </c>
      <c r="I58" s="140">
        <v>79.802999999999997</v>
      </c>
      <c r="J58" s="247">
        <f t="shared" si="13"/>
        <v>4.0504028622059888E-4</v>
      </c>
      <c r="K58" s="215">
        <f t="shared" si="14"/>
        <v>1.5712801267609171E-3</v>
      </c>
      <c r="L58" s="52">
        <f t="shared" si="15"/>
        <v>2.8765665986592817</v>
      </c>
      <c r="N58" s="27">
        <f t="shared" si="16"/>
        <v>3.1409826060421113</v>
      </c>
      <c r="O58" s="152">
        <f t="shared" si="17"/>
        <v>4.2643475472907992</v>
      </c>
      <c r="P58" s="52">
        <f t="shared" si="23"/>
        <v>0.35764761609559415</v>
      </c>
    </row>
    <row r="59" spans="1:16" ht="20.100000000000001" customHeight="1" x14ac:dyDescent="0.25">
      <c r="A59" s="38" t="s">
        <v>189</v>
      </c>
      <c r="B59" s="19">
        <v>99.52000000000001</v>
      </c>
      <c r="C59" s="140">
        <v>100.20999999999998</v>
      </c>
      <c r="D59" s="247">
        <f t="shared" si="11"/>
        <v>5.2480693622646544E-4</v>
      </c>
      <c r="E59" s="215">
        <f t="shared" si="12"/>
        <v>5.3225114775782634E-4</v>
      </c>
      <c r="F59" s="52">
        <f t="shared" ref="F59:F60" si="24">(C59-B59)/B59</f>
        <v>6.9332797427649638E-3</v>
      </c>
      <c r="H59" s="19">
        <v>50.615000000000002</v>
      </c>
      <c r="I59" s="140">
        <v>53.369</v>
      </c>
      <c r="J59" s="247">
        <f t="shared" si="13"/>
        <v>9.9587652225083105E-4</v>
      </c>
      <c r="K59" s="215">
        <f t="shared" si="14"/>
        <v>1.0508082288272795E-3</v>
      </c>
      <c r="L59" s="52">
        <f t="shared" si="15"/>
        <v>5.4410747802034927E-2</v>
      </c>
      <c r="N59" s="27">
        <f t="shared" si="16"/>
        <v>5.0859123794212211</v>
      </c>
      <c r="O59" s="152">
        <f t="shared" si="17"/>
        <v>5.3257159964075456</v>
      </c>
      <c r="P59" s="52">
        <f t="shared" ref="P59" si="25">(O59-N59)/N59</f>
        <v>4.7150560036508971E-2</v>
      </c>
    </row>
    <row r="60" spans="1:16" ht="20.100000000000001" customHeight="1" x14ac:dyDescent="0.25">
      <c r="A60" s="38" t="s">
        <v>214</v>
      </c>
      <c r="B60" s="19">
        <v>177.27</v>
      </c>
      <c r="C60" s="140">
        <v>119.24000000000004</v>
      </c>
      <c r="D60" s="247">
        <f t="shared" si="11"/>
        <v>9.3481235515339143E-4</v>
      </c>
      <c r="E60" s="215">
        <f t="shared" si="12"/>
        <v>6.3332628339131077E-4</v>
      </c>
      <c r="F60" s="52">
        <f t="shared" si="24"/>
        <v>-0.32735375416032025</v>
      </c>
      <c r="H60" s="19">
        <v>56.825999999999986</v>
      </c>
      <c r="I60" s="140">
        <v>50.423999999999992</v>
      </c>
      <c r="J60" s="247">
        <f t="shared" si="13"/>
        <v>1.1180811864748732E-3</v>
      </c>
      <c r="K60" s="215">
        <f t="shared" si="14"/>
        <v>9.9282268977096688E-4</v>
      </c>
      <c r="L60" s="52">
        <f t="shared" si="15"/>
        <v>-0.11265969802555161</v>
      </c>
      <c r="N60" s="27">
        <f t="shared" ref="N60" si="26">(H60/B60)*10</f>
        <v>3.20561854797766</v>
      </c>
      <c r="O60" s="152">
        <f t="shared" ref="O60" si="27">(I60/C60)*10</f>
        <v>4.2287822878228765</v>
      </c>
      <c r="P60" s="52">
        <f t="shared" ref="P60" si="28">(O60-N60)/N60</f>
        <v>0.31917825671763206</v>
      </c>
    </row>
    <row r="61" spans="1:16" ht="20.100000000000001" customHeight="1" thickBot="1" x14ac:dyDescent="0.3">
      <c r="A61" s="8" t="s">
        <v>17</v>
      </c>
      <c r="B61" s="19">
        <f>B62-SUM(B39:B60)</f>
        <v>140.70999999999185</v>
      </c>
      <c r="C61" s="140">
        <f>C62-SUM(C39:C60)</f>
        <v>199.75999999995111</v>
      </c>
      <c r="D61" s="247">
        <f t="shared" si="11"/>
        <v>7.4201752407979972E-4</v>
      </c>
      <c r="E61" s="215">
        <f t="shared" si="12"/>
        <v>1.060996799481862E-3</v>
      </c>
      <c r="F61" s="52">
        <f t="shared" si="18"/>
        <v>0.41965745149571937</v>
      </c>
      <c r="H61" s="19">
        <f>H62-SUM(H39:H60)</f>
        <v>80.925999999984924</v>
      </c>
      <c r="I61" s="140">
        <f>I62-SUM(I39:I60)</f>
        <v>104.79899999998452</v>
      </c>
      <c r="J61" s="247">
        <f t="shared" si="13"/>
        <v>1.5922612553522816E-3</v>
      </c>
      <c r="K61" s="215">
        <f t="shared" si="14"/>
        <v>2.0634385424657346E-3</v>
      </c>
      <c r="L61" s="52">
        <f t="shared" si="15"/>
        <v>0.29499789931547388</v>
      </c>
      <c r="N61" s="27">
        <f t="shared" si="16"/>
        <v>5.751261459739152</v>
      </c>
      <c r="O61" s="152">
        <f t="shared" si="17"/>
        <v>5.2462454945940209</v>
      </c>
      <c r="P61" s="52">
        <f t="shared" si="8"/>
        <v>-8.7809599455775059E-2</v>
      </c>
    </row>
    <row r="62" spans="1:16" ht="26.25" customHeight="1" thickBot="1" x14ac:dyDescent="0.3">
      <c r="A62" s="12" t="s">
        <v>18</v>
      </c>
      <c r="B62" s="17">
        <v>189631.63999999993</v>
      </c>
      <c r="C62" s="145">
        <v>188275.77999999994</v>
      </c>
      <c r="D62" s="253">
        <f>SUM(D39:D61)</f>
        <v>1.0000000000000002</v>
      </c>
      <c r="E62" s="254">
        <f>SUM(E39:E61)</f>
        <v>1.0000000000000002</v>
      </c>
      <c r="F62" s="57">
        <f t="shared" si="18"/>
        <v>-7.1499671679261254E-3</v>
      </c>
      <c r="G62" s="1"/>
      <c r="H62" s="17">
        <v>50824.573999999993</v>
      </c>
      <c r="I62" s="145">
        <v>50788.524999999994</v>
      </c>
      <c r="J62" s="253">
        <f>SUM(J39:J61)</f>
        <v>0.99999999999999956</v>
      </c>
      <c r="K62" s="254">
        <f>SUM(K39:K61)</f>
        <v>1</v>
      </c>
      <c r="L62" s="57">
        <f t="shared" si="15"/>
        <v>-7.0928287564198914E-4</v>
      </c>
      <c r="M62" s="1"/>
      <c r="N62" s="29">
        <f t="shared" si="16"/>
        <v>2.6801737305019357</v>
      </c>
      <c r="O62" s="146">
        <f t="shared" si="17"/>
        <v>2.6975601960060933</v>
      </c>
      <c r="P62" s="57">
        <f t="shared" si="8"/>
        <v>6.4870666055298872E-3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L37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152</v>
      </c>
      <c r="B68" s="39">
        <v>63736.649999999987</v>
      </c>
      <c r="C68" s="147">
        <v>58886.009999999987</v>
      </c>
      <c r="D68" s="247">
        <f>B68/$B$96</f>
        <v>0.26696040556323797</v>
      </c>
      <c r="E68" s="246">
        <f>C68/$C$96</f>
        <v>0.23787778280622135</v>
      </c>
      <c r="F68" s="61">
        <f t="shared" ref="F68:F75" si="29">(C68-B68)/B68</f>
        <v>-7.6104407746563407E-2</v>
      </c>
      <c r="H68" s="19">
        <v>21328.057999999994</v>
      </c>
      <c r="I68" s="147">
        <v>21442.73</v>
      </c>
      <c r="J68" s="245">
        <f>H68/$H$96</f>
        <v>0.23704133562648996</v>
      </c>
      <c r="K68" s="246">
        <f>I68/$I$96</f>
        <v>0.22253370668434488</v>
      </c>
      <c r="L68" s="61">
        <f t="shared" ref="L68:L96" si="30">(I68-H68)/H68</f>
        <v>5.3765795273065164E-3</v>
      </c>
      <c r="N68" s="41">
        <f t="shared" ref="N68:N96" si="31">(H68/B68)*10</f>
        <v>3.3462784755709625</v>
      </c>
      <c r="O68" s="149">
        <f t="shared" ref="O68:O96" si="32">(I68/C68)*10</f>
        <v>3.6413963180728333</v>
      </c>
      <c r="P68" s="61">
        <f t="shared" si="8"/>
        <v>8.8192852046336631E-2</v>
      </c>
    </row>
    <row r="69" spans="1:16" ht="20.100000000000001" customHeight="1" x14ac:dyDescent="0.25">
      <c r="A69" s="38" t="s">
        <v>153</v>
      </c>
      <c r="B69" s="19">
        <v>37902.159999999989</v>
      </c>
      <c r="C69" s="140">
        <v>42603.109999999979</v>
      </c>
      <c r="D69" s="247">
        <f t="shared" ref="D69:D95" si="33">B69/$B$96</f>
        <v>0.15875286833121502</v>
      </c>
      <c r="E69" s="215">
        <f t="shared" ref="E69:E95" si="34">C69/$C$96</f>
        <v>0.17210086652924106</v>
      </c>
      <c r="F69" s="52">
        <f t="shared" si="29"/>
        <v>0.12402855140709636</v>
      </c>
      <c r="H69" s="19">
        <v>15583.737000000003</v>
      </c>
      <c r="I69" s="140">
        <v>18663.355999999992</v>
      </c>
      <c r="J69" s="214">
        <f t="shared" ref="J69:J96" si="35">H69/$H$96</f>
        <v>0.17319860216677729</v>
      </c>
      <c r="K69" s="215">
        <f t="shared" ref="K69:K96" si="36">I69/$I$96</f>
        <v>0.19368922659798946</v>
      </c>
      <c r="L69" s="52">
        <f t="shared" si="30"/>
        <v>0.19761749059291678</v>
      </c>
      <c r="N69" s="40">
        <f t="shared" si="31"/>
        <v>4.1115696308600906</v>
      </c>
      <c r="O69" s="143">
        <f t="shared" si="32"/>
        <v>4.3807496682753913</v>
      </c>
      <c r="P69" s="52">
        <f t="shared" si="8"/>
        <v>6.5468923448340433E-2</v>
      </c>
    </row>
    <row r="70" spans="1:16" ht="20.100000000000001" customHeight="1" x14ac:dyDescent="0.25">
      <c r="A70" s="38" t="s">
        <v>154</v>
      </c>
      <c r="B70" s="19">
        <v>39286.390000000007</v>
      </c>
      <c r="C70" s="140">
        <v>33903.670000000006</v>
      </c>
      <c r="D70" s="247">
        <f t="shared" si="33"/>
        <v>0.1645507036770138</v>
      </c>
      <c r="E70" s="215">
        <f t="shared" si="34"/>
        <v>0.13695833439205349</v>
      </c>
      <c r="F70" s="52">
        <f t="shared" si="29"/>
        <v>-0.13701233429694101</v>
      </c>
      <c r="H70" s="19">
        <v>15837.568999999996</v>
      </c>
      <c r="I70" s="140">
        <v>14131.040000000003</v>
      </c>
      <c r="J70" s="214">
        <f t="shared" si="35"/>
        <v>0.1760197064747617</v>
      </c>
      <c r="K70" s="215">
        <f t="shared" si="36"/>
        <v>0.14665262821034195</v>
      </c>
      <c r="L70" s="52">
        <f t="shared" si="30"/>
        <v>-0.1077519535984338</v>
      </c>
      <c r="N70" s="40">
        <f t="shared" si="31"/>
        <v>4.0313118614359817</v>
      </c>
      <c r="O70" s="143">
        <f t="shared" si="32"/>
        <v>4.1679971519307495</v>
      </c>
      <c r="P70" s="52">
        <f t="shared" si="8"/>
        <v>3.3905908347681014E-2</v>
      </c>
    </row>
    <row r="71" spans="1:16" ht="20.100000000000001" customHeight="1" x14ac:dyDescent="0.25">
      <c r="A71" s="38" t="s">
        <v>212</v>
      </c>
      <c r="B71" s="19">
        <v>27272.3</v>
      </c>
      <c r="C71" s="140">
        <v>28634.599999999995</v>
      </c>
      <c r="D71" s="247">
        <f t="shared" si="33"/>
        <v>0.11422979194297624</v>
      </c>
      <c r="E71" s="215">
        <f t="shared" si="34"/>
        <v>0.11567323307425696</v>
      </c>
      <c r="F71" s="52">
        <f t="shared" si="29"/>
        <v>4.9951782577926894E-2</v>
      </c>
      <c r="H71" s="19">
        <v>9349.9590000000026</v>
      </c>
      <c r="I71" s="140">
        <v>10538.197999999999</v>
      </c>
      <c r="J71" s="214">
        <f t="shared" si="35"/>
        <v>0.1039160137980177</v>
      </c>
      <c r="K71" s="215">
        <f t="shared" si="36"/>
        <v>0.10936593720638881</v>
      </c>
      <c r="L71" s="52">
        <f t="shared" si="30"/>
        <v>0.12708494229760747</v>
      </c>
      <c r="N71" s="40">
        <f t="shared" si="31"/>
        <v>3.428372011161509</v>
      </c>
      <c r="O71" s="143">
        <f t="shared" si="32"/>
        <v>3.6802323063706148</v>
      </c>
      <c r="P71" s="52">
        <f t="shared" si="8"/>
        <v>7.3463525658575557E-2</v>
      </c>
    </row>
    <row r="72" spans="1:16" ht="20.100000000000001" customHeight="1" x14ac:dyDescent="0.25">
      <c r="A72" s="38" t="s">
        <v>156</v>
      </c>
      <c r="B72" s="19">
        <v>18968.48</v>
      </c>
      <c r="C72" s="140">
        <v>18487.09</v>
      </c>
      <c r="D72" s="247">
        <f t="shared" si="33"/>
        <v>7.9449313914649877E-2</v>
      </c>
      <c r="E72" s="215">
        <f t="shared" si="34"/>
        <v>7.4681031704118994E-2</v>
      </c>
      <c r="F72" s="52">
        <f t="shared" si="29"/>
        <v>-2.5378417247981885E-2</v>
      </c>
      <c r="H72" s="19">
        <v>8214.9709999999995</v>
      </c>
      <c r="I72" s="140">
        <v>8643.3480000000018</v>
      </c>
      <c r="J72" s="214">
        <f t="shared" si="35"/>
        <v>9.130168803802402E-2</v>
      </c>
      <c r="K72" s="215">
        <f t="shared" si="36"/>
        <v>8.9701090700797861E-2</v>
      </c>
      <c r="L72" s="52">
        <f t="shared" si="30"/>
        <v>5.2145893150444746E-2</v>
      </c>
      <c r="N72" s="40">
        <f t="shared" si="31"/>
        <v>4.3308536055603817</v>
      </c>
      <c r="O72" s="143">
        <f t="shared" si="32"/>
        <v>4.6753426309927635</v>
      </c>
      <c r="P72" s="52">
        <f t="shared" ref="P72:P75" si="37">(O72-N72)/N72</f>
        <v>7.9542985472908265E-2</v>
      </c>
    </row>
    <row r="73" spans="1:16" ht="20.100000000000001" customHeight="1" x14ac:dyDescent="0.25">
      <c r="A73" s="38" t="s">
        <v>158</v>
      </c>
      <c r="B73" s="19">
        <v>6795.8300000000008</v>
      </c>
      <c r="C73" s="140">
        <v>19971.910000000003</v>
      </c>
      <c r="D73" s="247">
        <f t="shared" si="33"/>
        <v>2.8464274996235606E-2</v>
      </c>
      <c r="E73" s="215">
        <f t="shared" si="34"/>
        <v>8.0679157395880649E-2</v>
      </c>
      <c r="F73" s="52">
        <f t="shared" si="29"/>
        <v>1.9388477934262629</v>
      </c>
      <c r="H73" s="19">
        <v>1408.9570000000001</v>
      </c>
      <c r="I73" s="140">
        <v>3922.1970000000001</v>
      </c>
      <c r="J73" s="214">
        <f t="shared" si="35"/>
        <v>1.5659233912449628E-2</v>
      </c>
      <c r="K73" s="215">
        <f t="shared" si="36"/>
        <v>4.0704753394563913E-2</v>
      </c>
      <c r="L73" s="52">
        <f t="shared" si="30"/>
        <v>1.7837591920832216</v>
      </c>
      <c r="N73" s="40">
        <f t="shared" si="31"/>
        <v>2.0732669887269104</v>
      </c>
      <c r="O73" s="143">
        <f t="shared" si="32"/>
        <v>1.9638567367868167</v>
      </c>
      <c r="P73" s="52">
        <f t="shared" si="37"/>
        <v>-5.2771906626110442E-2</v>
      </c>
    </row>
    <row r="74" spans="1:16" ht="20.100000000000001" customHeight="1" x14ac:dyDescent="0.25">
      <c r="A74" s="38" t="s">
        <v>155</v>
      </c>
      <c r="B74" s="19">
        <v>8496.23</v>
      </c>
      <c r="C74" s="140">
        <v>5489.54</v>
      </c>
      <c r="D74" s="247">
        <f t="shared" si="33"/>
        <v>3.5586385644029765E-2</v>
      </c>
      <c r="E74" s="215">
        <f t="shared" si="34"/>
        <v>2.2175718881718504E-2</v>
      </c>
      <c r="F74" s="52">
        <f t="shared" si="29"/>
        <v>-0.35388519378594974</v>
      </c>
      <c r="H74" s="19">
        <v>3586.297</v>
      </c>
      <c r="I74" s="140">
        <v>2648.3389999999999</v>
      </c>
      <c r="J74" s="214">
        <f t="shared" si="35"/>
        <v>3.9858323286314883E-2</v>
      </c>
      <c r="K74" s="215">
        <f t="shared" si="36"/>
        <v>2.7484592410887569E-2</v>
      </c>
      <c r="L74" s="52">
        <f t="shared" si="30"/>
        <v>-0.2615394095915648</v>
      </c>
      <c r="N74" s="40">
        <f t="shared" si="31"/>
        <v>4.2210450988261856</v>
      </c>
      <c r="O74" s="143">
        <f t="shared" si="32"/>
        <v>4.8243368296797176</v>
      </c>
      <c r="P74" s="52">
        <f t="shared" si="37"/>
        <v>0.14292472994929598</v>
      </c>
    </row>
    <row r="75" spans="1:16" ht="20.100000000000001" customHeight="1" x14ac:dyDescent="0.25">
      <c r="A75" s="38" t="s">
        <v>157</v>
      </c>
      <c r="B75" s="19">
        <v>5539.8400000000011</v>
      </c>
      <c r="C75" s="140">
        <v>5389.68</v>
      </c>
      <c r="D75" s="247">
        <f t="shared" si="33"/>
        <v>2.3203571777861698E-2</v>
      </c>
      <c r="E75" s="215">
        <f t="shared" si="34"/>
        <v>2.1772321276904913E-2</v>
      </c>
      <c r="F75" s="52">
        <f t="shared" si="29"/>
        <v>-2.7105475970425272E-2</v>
      </c>
      <c r="H75" s="19">
        <v>2097.5770000000002</v>
      </c>
      <c r="I75" s="140">
        <v>2197.1469999999995</v>
      </c>
      <c r="J75" s="214">
        <f t="shared" si="35"/>
        <v>2.3312598533790849E-2</v>
      </c>
      <c r="K75" s="215">
        <f t="shared" si="36"/>
        <v>2.2802099641248488E-2</v>
      </c>
      <c r="L75" s="52">
        <f t="shared" si="30"/>
        <v>4.7469055963141875E-2</v>
      </c>
      <c r="N75" s="40">
        <f t="shared" si="31"/>
        <v>3.7863494252541585</v>
      </c>
      <c r="O75" s="143">
        <f t="shared" si="32"/>
        <v>4.0765815410191317</v>
      </c>
      <c r="P75" s="52">
        <f t="shared" si="37"/>
        <v>7.6652227031447681E-2</v>
      </c>
    </row>
    <row r="76" spans="1:16" ht="20.100000000000001" customHeight="1" x14ac:dyDescent="0.25">
      <c r="A76" s="38" t="s">
        <v>161</v>
      </c>
      <c r="B76" s="19">
        <v>3168.99</v>
      </c>
      <c r="C76" s="140">
        <v>3867.84</v>
      </c>
      <c r="D76" s="247">
        <f t="shared" si="33"/>
        <v>1.3273287121708556E-2</v>
      </c>
      <c r="E76" s="215">
        <f t="shared" si="34"/>
        <v>1.5624648425818212E-2</v>
      </c>
      <c r="F76" s="52">
        <f t="shared" ref="F76:F81" si="38">(C76-B76)/B76</f>
        <v>0.22052767601033782</v>
      </c>
      <c r="H76" s="19">
        <v>1526.329</v>
      </c>
      <c r="I76" s="140">
        <v>2018.6009999999997</v>
      </c>
      <c r="J76" s="214">
        <f t="shared" si="35"/>
        <v>1.6963713469151525E-2</v>
      </c>
      <c r="K76" s="215">
        <f t="shared" si="36"/>
        <v>2.0949140470766792E-2</v>
      </c>
      <c r="L76" s="52">
        <f t="shared" si="30"/>
        <v>0.3225202430144482</v>
      </c>
      <c r="N76" s="40">
        <f t="shared" si="31"/>
        <v>4.8164525605950166</v>
      </c>
      <c r="O76" s="143">
        <f t="shared" si="32"/>
        <v>5.2189361504095295</v>
      </c>
      <c r="P76" s="52">
        <f t="shared" ref="P76:P81" si="39">(O76-N76)/N76</f>
        <v>8.3564321406871866E-2</v>
      </c>
    </row>
    <row r="77" spans="1:16" ht="20.100000000000001" customHeight="1" x14ac:dyDescent="0.25">
      <c r="A77" s="38" t="s">
        <v>159</v>
      </c>
      <c r="B77" s="19">
        <v>691</v>
      </c>
      <c r="C77" s="140">
        <v>921.15000000000009</v>
      </c>
      <c r="D77" s="247">
        <f t="shared" si="33"/>
        <v>2.8942475050727874E-3</v>
      </c>
      <c r="E77" s="215">
        <f t="shared" si="34"/>
        <v>3.7211065859607548E-3</v>
      </c>
      <c r="F77" s="52">
        <f t="shared" si="38"/>
        <v>0.33306801736613617</v>
      </c>
      <c r="H77" s="19">
        <v>1257.3129999999996</v>
      </c>
      <c r="I77" s="140">
        <v>1814.4510000000002</v>
      </c>
      <c r="J77" s="214">
        <f t="shared" si="35"/>
        <v>1.3973853260364773E-2</v>
      </c>
      <c r="K77" s="215">
        <f t="shared" si="36"/>
        <v>1.883046172885245E-2</v>
      </c>
      <c r="L77" s="52">
        <f t="shared" si="30"/>
        <v>0.44311798255486162</v>
      </c>
      <c r="N77" s="40">
        <f t="shared" si="31"/>
        <v>18.19555716353111</v>
      </c>
      <c r="O77" s="143">
        <f t="shared" si="32"/>
        <v>19.697671389024588</v>
      </c>
      <c r="P77" s="52">
        <f t="shared" si="39"/>
        <v>8.2553901042619782E-2</v>
      </c>
    </row>
    <row r="78" spans="1:16" ht="20.100000000000001" customHeight="1" x14ac:dyDescent="0.25">
      <c r="A78" s="38" t="s">
        <v>160</v>
      </c>
      <c r="B78" s="19">
        <v>4561.8</v>
      </c>
      <c r="C78" s="140">
        <v>4796.1399999999994</v>
      </c>
      <c r="D78" s="247">
        <f t="shared" si="33"/>
        <v>1.9107059723069527E-2</v>
      </c>
      <c r="E78" s="215">
        <f t="shared" si="34"/>
        <v>1.9374638377234774E-2</v>
      </c>
      <c r="F78" s="52">
        <f t="shared" si="38"/>
        <v>5.1370073216712532E-2</v>
      </c>
      <c r="H78" s="19">
        <v>1609.354</v>
      </c>
      <c r="I78" s="140">
        <v>1798.7530000000002</v>
      </c>
      <c r="J78" s="214">
        <f t="shared" si="35"/>
        <v>1.7886458375902498E-2</v>
      </c>
      <c r="K78" s="215">
        <f t="shared" si="36"/>
        <v>1.8667547112685066E-2</v>
      </c>
      <c r="L78" s="52">
        <f t="shared" si="30"/>
        <v>0.11768635116947553</v>
      </c>
      <c r="N78" s="40">
        <f t="shared" si="31"/>
        <v>3.5278924985751239</v>
      </c>
      <c r="O78" s="143">
        <f t="shared" si="32"/>
        <v>3.7504180445107949</v>
      </c>
      <c r="P78" s="52">
        <f t="shared" si="39"/>
        <v>6.3076056321315493E-2</v>
      </c>
    </row>
    <row r="79" spans="1:16" ht="20.100000000000001" customHeight="1" x14ac:dyDescent="0.25">
      <c r="A79" s="38" t="s">
        <v>164</v>
      </c>
      <c r="B79" s="19">
        <v>1240.5999999999997</v>
      </c>
      <c r="C79" s="140">
        <v>1387.2799999999997</v>
      </c>
      <c r="D79" s="247">
        <f t="shared" si="33"/>
        <v>5.1962423368933416E-3</v>
      </c>
      <c r="E79" s="215">
        <f t="shared" si="34"/>
        <v>5.6041000321029521E-3</v>
      </c>
      <c r="F79" s="52">
        <f t="shared" si="38"/>
        <v>0.11823311300983404</v>
      </c>
      <c r="H79" s="19">
        <v>796.78499999999985</v>
      </c>
      <c r="I79" s="140">
        <v>1078.7569999999998</v>
      </c>
      <c r="J79" s="214">
        <f t="shared" si="35"/>
        <v>8.855517019278213E-3</v>
      </c>
      <c r="K79" s="215">
        <f t="shared" si="36"/>
        <v>1.1195393208872369E-2</v>
      </c>
      <c r="L79" s="52">
        <f t="shared" si="30"/>
        <v>0.35388718412118708</v>
      </c>
      <c r="N79" s="40">
        <f t="shared" si="31"/>
        <v>6.4225777849427699</v>
      </c>
      <c r="O79" s="143">
        <f t="shared" si="32"/>
        <v>7.7760581858024338</v>
      </c>
      <c r="P79" s="52">
        <f t="shared" si="39"/>
        <v>0.21073787600249741</v>
      </c>
    </row>
    <row r="80" spans="1:16" ht="20.100000000000001" customHeight="1" x14ac:dyDescent="0.25">
      <c r="A80" s="38" t="s">
        <v>165</v>
      </c>
      <c r="B80" s="19">
        <v>2275.0299999999997</v>
      </c>
      <c r="C80" s="140">
        <v>4093.42</v>
      </c>
      <c r="D80" s="247">
        <f t="shared" si="33"/>
        <v>9.5289434174612771E-3</v>
      </c>
      <c r="E80" s="215">
        <f t="shared" si="34"/>
        <v>1.6535908506870187E-2</v>
      </c>
      <c r="F80" s="52">
        <f t="shared" si="38"/>
        <v>0.79928176771295345</v>
      </c>
      <c r="H80" s="19">
        <v>481.75299999999993</v>
      </c>
      <c r="I80" s="140">
        <v>853.82200000000012</v>
      </c>
      <c r="J80" s="214">
        <f t="shared" si="35"/>
        <v>5.3542321838241647E-3</v>
      </c>
      <c r="K80" s="215">
        <f t="shared" si="36"/>
        <v>8.8610067145666969E-3</v>
      </c>
      <c r="L80" s="52">
        <f t="shared" si="30"/>
        <v>0.77232316145410662</v>
      </c>
      <c r="N80" s="40">
        <f t="shared" si="31"/>
        <v>2.117567680426192</v>
      </c>
      <c r="O80" s="143">
        <f t="shared" si="32"/>
        <v>2.0858402020804121</v>
      </c>
      <c r="P80" s="52">
        <f t="shared" si="39"/>
        <v>-1.4982981955690932E-2</v>
      </c>
    </row>
    <row r="81" spans="1:16" ht="20.100000000000001" customHeight="1" x14ac:dyDescent="0.25">
      <c r="A81" s="38" t="s">
        <v>197</v>
      </c>
      <c r="B81" s="19">
        <v>4569.0999999999995</v>
      </c>
      <c r="C81" s="140">
        <v>3395.7099999999991</v>
      </c>
      <c r="D81" s="247">
        <f t="shared" si="33"/>
        <v>1.9137635709736717E-2</v>
      </c>
      <c r="E81" s="215">
        <f t="shared" si="34"/>
        <v>1.3717417190482322E-2</v>
      </c>
      <c r="F81" s="52">
        <f t="shared" si="38"/>
        <v>-0.25680987503009356</v>
      </c>
      <c r="H81" s="19">
        <v>1128.6109999999999</v>
      </c>
      <c r="I81" s="140">
        <v>847.74799999999982</v>
      </c>
      <c r="J81" s="214">
        <f t="shared" si="35"/>
        <v>1.2543451393593759E-2</v>
      </c>
      <c r="K81" s="215">
        <f t="shared" si="36"/>
        <v>8.7979704437933029E-3</v>
      </c>
      <c r="L81" s="52">
        <f t="shared" si="30"/>
        <v>-0.24885722361380502</v>
      </c>
      <c r="N81" s="40">
        <f t="shared" si="31"/>
        <v>2.4700947670219522</v>
      </c>
      <c r="O81" s="143">
        <f t="shared" si="32"/>
        <v>2.496526499612747</v>
      </c>
      <c r="P81" s="52">
        <f t="shared" si="39"/>
        <v>1.0700695756164032E-2</v>
      </c>
    </row>
    <row r="82" spans="1:16" ht="20.100000000000001" customHeight="1" x14ac:dyDescent="0.25">
      <c r="A82" s="38" t="s">
        <v>167</v>
      </c>
      <c r="B82" s="19">
        <v>1531.6599999999999</v>
      </c>
      <c r="C82" s="140">
        <v>1265.5000000000002</v>
      </c>
      <c r="D82" s="247">
        <f t="shared" si="33"/>
        <v>6.415344621736303E-3</v>
      </c>
      <c r="E82" s="215">
        <f t="shared" si="34"/>
        <v>5.112153704101759E-3</v>
      </c>
      <c r="F82" s="52">
        <f t="shared" ref="F82:F93" si="40">(C82-B82)/B82</f>
        <v>-0.17377224710444855</v>
      </c>
      <c r="H82" s="19">
        <v>670.04000000000008</v>
      </c>
      <c r="I82" s="140">
        <v>634.69699999999989</v>
      </c>
      <c r="J82" s="214">
        <f t="shared" si="35"/>
        <v>7.4468653697009543E-3</v>
      </c>
      <c r="K82" s="215">
        <f t="shared" si="36"/>
        <v>6.58691668604854E-3</v>
      </c>
      <c r="L82" s="52">
        <f t="shared" si="30"/>
        <v>-5.274759715837888E-2</v>
      </c>
      <c r="N82" s="40">
        <f t="shared" si="31"/>
        <v>4.3746001070733724</v>
      </c>
      <c r="O82" s="143">
        <f t="shared" si="32"/>
        <v>5.015385223231922</v>
      </c>
      <c r="P82" s="52">
        <f t="shared" ref="P82:P87" si="41">(O82-N82)/N82</f>
        <v>0.14647855814808128</v>
      </c>
    </row>
    <row r="83" spans="1:16" ht="20.100000000000001" customHeight="1" x14ac:dyDescent="0.25">
      <c r="A83" s="38" t="s">
        <v>171</v>
      </c>
      <c r="B83" s="19">
        <v>1056.73</v>
      </c>
      <c r="C83" s="140">
        <v>1399.22</v>
      </c>
      <c r="D83" s="247">
        <f t="shared" si="33"/>
        <v>4.4261044370992285E-3</v>
      </c>
      <c r="E83" s="215">
        <f t="shared" si="34"/>
        <v>5.65233323259839E-3</v>
      </c>
      <c r="F83" s="52">
        <f t="shared" si="40"/>
        <v>0.3241036026231866</v>
      </c>
      <c r="H83" s="19">
        <v>365.41800000000006</v>
      </c>
      <c r="I83" s="140">
        <v>496.48299999999995</v>
      </c>
      <c r="J83" s="214">
        <f t="shared" si="35"/>
        <v>4.0612779082821676E-3</v>
      </c>
      <c r="K83" s="215">
        <f t="shared" si="36"/>
        <v>5.1525249954536383E-3</v>
      </c>
      <c r="L83" s="52">
        <f t="shared" si="30"/>
        <v>0.35867143928323142</v>
      </c>
      <c r="N83" s="40">
        <f t="shared" si="31"/>
        <v>3.4580072487768874</v>
      </c>
      <c r="O83" s="143">
        <f t="shared" si="32"/>
        <v>3.5482840439673531</v>
      </c>
      <c r="P83" s="52">
        <f t="shared" si="41"/>
        <v>2.6106595127120404E-2</v>
      </c>
    </row>
    <row r="84" spans="1:16" ht="20.100000000000001" customHeight="1" x14ac:dyDescent="0.25">
      <c r="A84" s="38" t="s">
        <v>169</v>
      </c>
      <c r="B84" s="19">
        <v>649.62000000000012</v>
      </c>
      <c r="C84" s="140">
        <v>851.03</v>
      </c>
      <c r="D84" s="247">
        <f t="shared" si="33"/>
        <v>2.7209277340743626E-3</v>
      </c>
      <c r="E84" s="215">
        <f t="shared" si="34"/>
        <v>3.4378476229172021E-3</v>
      </c>
      <c r="F84" s="52">
        <f t="shared" si="40"/>
        <v>0.31004279424894526</v>
      </c>
      <c r="H84" s="19">
        <v>330.91300000000001</v>
      </c>
      <c r="I84" s="140">
        <v>389.34899999999999</v>
      </c>
      <c r="J84" s="214">
        <f t="shared" si="35"/>
        <v>3.6777872367080352E-3</v>
      </c>
      <c r="K84" s="215">
        <f t="shared" si="36"/>
        <v>4.04068307364981E-3</v>
      </c>
      <c r="L84" s="52">
        <f t="shared" si="30"/>
        <v>0.17659022159903048</v>
      </c>
      <c r="N84" s="40">
        <f t="shared" si="31"/>
        <v>5.093947230688709</v>
      </c>
      <c r="O84" s="143">
        <f t="shared" si="32"/>
        <v>4.5750326075461505</v>
      </c>
      <c r="P84" s="52">
        <f t="shared" si="41"/>
        <v>-0.10186886507507077</v>
      </c>
    </row>
    <row r="85" spans="1:16" ht="20.100000000000001" customHeight="1" x14ac:dyDescent="0.25">
      <c r="A85" s="38" t="s">
        <v>199</v>
      </c>
      <c r="B85" s="19">
        <v>5.1100000000000003</v>
      </c>
      <c r="C85" s="140">
        <v>1892.2200000000005</v>
      </c>
      <c r="D85" s="247">
        <f t="shared" si="33"/>
        <v>2.1403190667036099E-5</v>
      </c>
      <c r="E85" s="215">
        <f t="shared" si="34"/>
        <v>7.6438715780129847E-3</v>
      </c>
      <c r="F85" s="52">
        <f t="shared" si="40"/>
        <v>369.29745596868895</v>
      </c>
      <c r="H85" s="19">
        <v>2.0709999999999997</v>
      </c>
      <c r="I85" s="140">
        <v>364.62799999999999</v>
      </c>
      <c r="J85" s="214">
        <f t="shared" si="35"/>
        <v>2.3017220137082374E-5</v>
      </c>
      <c r="K85" s="215">
        <f t="shared" si="36"/>
        <v>3.7841273196509632E-3</v>
      </c>
      <c r="L85" s="52">
        <f t="shared" si="30"/>
        <v>175.0637373249638</v>
      </c>
      <c r="N85" s="40">
        <f t="shared" si="31"/>
        <v>4.052837573385518</v>
      </c>
      <c r="O85" s="143">
        <f t="shared" si="32"/>
        <v>1.9269852342750837</v>
      </c>
      <c r="P85" s="52">
        <f t="shared" si="41"/>
        <v>-0.52453430482155095</v>
      </c>
    </row>
    <row r="86" spans="1:16" ht="20.100000000000001" customHeight="1" x14ac:dyDescent="0.25">
      <c r="A86" s="38" t="s">
        <v>213</v>
      </c>
      <c r="B86" s="19">
        <v>510.51999999999992</v>
      </c>
      <c r="C86" s="140">
        <v>760.11999999999989</v>
      </c>
      <c r="D86" s="247">
        <f t="shared" si="33"/>
        <v>2.1383085908679585E-3</v>
      </c>
      <c r="E86" s="215">
        <f t="shared" si="34"/>
        <v>3.070604720317525E-3</v>
      </c>
      <c r="F86" s="52">
        <f t="shared" si="40"/>
        <v>0.48891326490636999</v>
      </c>
      <c r="H86" s="19">
        <v>197.27100000000002</v>
      </c>
      <c r="I86" s="140">
        <v>259.08299999999997</v>
      </c>
      <c r="J86" s="214">
        <f t="shared" si="35"/>
        <v>2.1924819090595742E-3</v>
      </c>
      <c r="K86" s="215">
        <f t="shared" si="36"/>
        <v>2.6887761180083001E-3</v>
      </c>
      <c r="L86" s="52">
        <f t="shared" si="30"/>
        <v>0.3133354623842326</v>
      </c>
      <c r="N86" s="40">
        <f t="shared" si="31"/>
        <v>3.8641189375538678</v>
      </c>
      <c r="O86" s="143">
        <f t="shared" si="32"/>
        <v>3.4084486660001052</v>
      </c>
      <c r="P86" s="52">
        <f t="shared" si="41"/>
        <v>-0.11792345911645748</v>
      </c>
    </row>
    <row r="87" spans="1:16" ht="20.100000000000001" customHeight="1" x14ac:dyDescent="0.25">
      <c r="A87" s="38" t="s">
        <v>163</v>
      </c>
      <c r="B87" s="19">
        <v>1088.7999999999997</v>
      </c>
      <c r="C87" s="140">
        <v>647.71</v>
      </c>
      <c r="D87" s="247">
        <f t="shared" si="33"/>
        <v>4.5604293538686691E-3</v>
      </c>
      <c r="E87" s="215">
        <f t="shared" si="34"/>
        <v>2.6165097397738051E-3</v>
      </c>
      <c r="F87" s="52">
        <f t="shared" si="40"/>
        <v>-0.40511572373254939</v>
      </c>
      <c r="H87" s="19">
        <v>394.15899999999999</v>
      </c>
      <c r="I87" s="140">
        <v>257.93099999999998</v>
      </c>
      <c r="J87" s="214">
        <f t="shared" si="35"/>
        <v>4.3807071327920093E-3</v>
      </c>
      <c r="K87" s="215">
        <f t="shared" si="36"/>
        <v>2.6768206053426852E-3</v>
      </c>
      <c r="L87" s="52">
        <f t="shared" si="30"/>
        <v>-0.3456168703492753</v>
      </c>
      <c r="N87" s="40">
        <f t="shared" si="31"/>
        <v>3.6201230712711254</v>
      </c>
      <c r="O87" s="143">
        <f t="shared" si="32"/>
        <v>3.9821988235475745</v>
      </c>
      <c r="P87" s="52">
        <f t="shared" si="41"/>
        <v>0.10001752568851595</v>
      </c>
    </row>
    <row r="88" spans="1:16" ht="20.100000000000001" customHeight="1" x14ac:dyDescent="0.25">
      <c r="A88" s="38" t="s">
        <v>200</v>
      </c>
      <c r="B88" s="19">
        <v>1236.7599999999998</v>
      </c>
      <c r="C88" s="140">
        <v>688.65000000000009</v>
      </c>
      <c r="D88" s="247">
        <f t="shared" si="33"/>
        <v>5.1801585302081333E-3</v>
      </c>
      <c r="E88" s="215">
        <f t="shared" si="34"/>
        <v>2.7818922547053941E-3</v>
      </c>
      <c r="F88" s="52">
        <f t="shared" si="40"/>
        <v>-0.44318218571105128</v>
      </c>
      <c r="H88" s="19">
        <v>395.98700000000008</v>
      </c>
      <c r="I88" s="140">
        <v>236.04299999999998</v>
      </c>
      <c r="J88" s="214">
        <f t="shared" si="35"/>
        <v>4.4010236361288462E-3</v>
      </c>
      <c r="K88" s="215">
        <f t="shared" si="36"/>
        <v>2.4496658646959977E-3</v>
      </c>
      <c r="L88" s="52">
        <f t="shared" si="30"/>
        <v>-0.40391224964455924</v>
      </c>
      <c r="N88" s="40">
        <f t="shared" ref="N88:N93" si="42">(H88/B88)*10</f>
        <v>3.2018095669329547</v>
      </c>
      <c r="O88" s="143">
        <f t="shared" ref="O88:O93" si="43">(I88/C88)*10</f>
        <v>3.4276192550642555</v>
      </c>
      <c r="P88" s="52">
        <f t="shared" ref="P88:P93" si="44">(O88-N88)/N88</f>
        <v>7.0525646016982232E-2</v>
      </c>
    </row>
    <row r="89" spans="1:16" ht="20.100000000000001" customHeight="1" x14ac:dyDescent="0.25">
      <c r="A89" s="38" t="s">
        <v>215</v>
      </c>
      <c r="B89" s="19">
        <v>225.13</v>
      </c>
      <c r="C89" s="140">
        <v>194.63</v>
      </c>
      <c r="D89" s="247">
        <f t="shared" si="33"/>
        <v>9.4295505183362755E-4</v>
      </c>
      <c r="E89" s="215">
        <f t="shared" si="34"/>
        <v>7.8623348512787451E-4</v>
      </c>
      <c r="F89" s="52">
        <f t="shared" si="40"/>
        <v>-0.13547727979389687</v>
      </c>
      <c r="H89" s="19">
        <v>251.93299999999999</v>
      </c>
      <c r="I89" s="140">
        <v>218.30599999999998</v>
      </c>
      <c r="J89" s="214">
        <f t="shared" si="35"/>
        <v>2.7999987063233095E-3</v>
      </c>
      <c r="K89" s="215">
        <f t="shared" si="36"/>
        <v>2.2655904062324427E-3</v>
      </c>
      <c r="L89" s="52">
        <f t="shared" si="30"/>
        <v>-0.13347596384753094</v>
      </c>
      <c r="N89" s="40">
        <f t="shared" si="42"/>
        <v>11.19055656731666</v>
      </c>
      <c r="O89" s="143">
        <f t="shared" si="43"/>
        <v>11.216462004829676</v>
      </c>
      <c r="P89" s="52">
        <f t="shared" si="44"/>
        <v>2.3149373632296152E-3</v>
      </c>
    </row>
    <row r="90" spans="1:16" ht="20.100000000000001" customHeight="1" x14ac:dyDescent="0.25">
      <c r="A90" s="38" t="s">
        <v>166</v>
      </c>
      <c r="B90" s="19">
        <v>397.25</v>
      </c>
      <c r="C90" s="140">
        <v>551.8900000000001</v>
      </c>
      <c r="D90" s="247">
        <f t="shared" si="33"/>
        <v>1.6638781785675322E-3</v>
      </c>
      <c r="E90" s="215">
        <f t="shared" si="34"/>
        <v>2.2294322463506282E-3</v>
      </c>
      <c r="F90" s="52">
        <f t="shared" si="40"/>
        <v>0.38927627438640677</v>
      </c>
      <c r="H90" s="19">
        <v>155.75800000000001</v>
      </c>
      <c r="I90" s="140">
        <v>217.88000000000002</v>
      </c>
      <c r="J90" s="214">
        <f t="shared" si="35"/>
        <v>1.7311038986536345E-3</v>
      </c>
      <c r="K90" s="215">
        <f t="shared" si="36"/>
        <v>2.261169357277971E-3</v>
      </c>
      <c r="L90" s="52">
        <f t="shared" si="30"/>
        <v>0.39883665686513703</v>
      </c>
      <c r="N90" s="40">
        <f t="shared" si="42"/>
        <v>3.9209062303335434</v>
      </c>
      <c r="O90" s="143">
        <f t="shared" si="43"/>
        <v>3.9478881661200598</v>
      </c>
      <c r="P90" s="52">
        <f t="shared" si="44"/>
        <v>6.8815559978900901E-3</v>
      </c>
    </row>
    <row r="91" spans="1:16" ht="20.100000000000001" customHeight="1" x14ac:dyDescent="0.25">
      <c r="A91" s="38" t="s">
        <v>196</v>
      </c>
      <c r="B91" s="19">
        <v>412.96</v>
      </c>
      <c r="C91" s="140">
        <v>313.32</v>
      </c>
      <c r="D91" s="247">
        <f t="shared" si="33"/>
        <v>1.7296793772718644E-3</v>
      </c>
      <c r="E91" s="215">
        <f t="shared" si="34"/>
        <v>1.2656973516943207E-3</v>
      </c>
      <c r="F91" s="52">
        <f t="shared" si="40"/>
        <v>-0.24128244866330878</v>
      </c>
      <c r="H91" s="19">
        <v>468.86099999999993</v>
      </c>
      <c r="I91" s="140">
        <v>199.13899999999998</v>
      </c>
      <c r="J91" s="214">
        <f t="shared" si="35"/>
        <v>5.2109497106193042E-3</v>
      </c>
      <c r="K91" s="215">
        <f t="shared" si="36"/>
        <v>2.0666743374287578E-3</v>
      </c>
      <c r="L91" s="52">
        <f t="shared" si="30"/>
        <v>-0.57527070922938783</v>
      </c>
      <c r="N91" s="40">
        <f t="shared" si="42"/>
        <v>11.353666214645486</v>
      </c>
      <c r="O91" s="143">
        <f t="shared" si="43"/>
        <v>6.3557704583173749</v>
      </c>
      <c r="P91" s="52">
        <f t="shared" si="44"/>
        <v>-0.44020104711913699</v>
      </c>
    </row>
    <row r="92" spans="1:16" ht="20.100000000000001" customHeight="1" x14ac:dyDescent="0.25">
      <c r="A92" s="38" t="s">
        <v>162</v>
      </c>
      <c r="B92" s="19">
        <v>804.71</v>
      </c>
      <c r="C92" s="140">
        <v>584.28</v>
      </c>
      <c r="D92" s="247">
        <f t="shared" si="33"/>
        <v>3.370520853555894E-3</v>
      </c>
      <c r="E92" s="215">
        <f t="shared" si="34"/>
        <v>2.3602759116812134E-3</v>
      </c>
      <c r="F92" s="52">
        <f t="shared" si="40"/>
        <v>-0.27392476792881915</v>
      </c>
      <c r="H92" s="19">
        <v>262.15199999999999</v>
      </c>
      <c r="I92" s="140">
        <v>196.95300000000003</v>
      </c>
      <c r="J92" s="214">
        <f t="shared" si="35"/>
        <v>2.9135732947254559E-3</v>
      </c>
      <c r="K92" s="215">
        <f t="shared" si="36"/>
        <v>2.0439879219018185E-3</v>
      </c>
      <c r="L92" s="52">
        <f t="shared" si="30"/>
        <v>-0.24870685709054274</v>
      </c>
      <c r="N92" s="40">
        <f t="shared" si="42"/>
        <v>3.2577201724844973</v>
      </c>
      <c r="O92" s="143">
        <f t="shared" si="43"/>
        <v>3.3708667077428638</v>
      </c>
      <c r="P92" s="52">
        <f t="shared" si="44"/>
        <v>3.4731815278067728E-2</v>
      </c>
    </row>
    <row r="93" spans="1:16" ht="20.100000000000001" customHeight="1" x14ac:dyDescent="0.25">
      <c r="A93" s="38" t="s">
        <v>168</v>
      </c>
      <c r="B93" s="19">
        <v>1183.53</v>
      </c>
      <c r="C93" s="140">
        <v>1017.4300000000001</v>
      </c>
      <c r="D93" s="247">
        <f t="shared" si="33"/>
        <v>4.9572051370170714E-3</v>
      </c>
      <c r="E93" s="215">
        <f t="shared" si="34"/>
        <v>4.1100423098887808E-3</v>
      </c>
      <c r="F93" s="52">
        <f t="shared" si="40"/>
        <v>-0.1403428725930056</v>
      </c>
      <c r="H93" s="19">
        <v>223.41800000000001</v>
      </c>
      <c r="I93" s="140">
        <v>189.08100000000002</v>
      </c>
      <c r="J93" s="214">
        <f t="shared" si="35"/>
        <v>2.4830812595783053E-3</v>
      </c>
      <c r="K93" s="215">
        <f t="shared" si="36"/>
        <v>1.9622919186867817E-3</v>
      </c>
      <c r="L93" s="52">
        <f t="shared" si="30"/>
        <v>-0.15368949681762431</v>
      </c>
      <c r="N93" s="40">
        <f t="shared" si="42"/>
        <v>1.8877257019255955</v>
      </c>
      <c r="O93" s="143">
        <f t="shared" si="43"/>
        <v>1.8584177781272424</v>
      </c>
      <c r="P93" s="52">
        <f t="shared" si="44"/>
        <v>-1.5525520348881857E-2</v>
      </c>
    </row>
    <row r="94" spans="1:16" ht="20.100000000000001" customHeight="1" x14ac:dyDescent="0.25">
      <c r="A94" s="38" t="s">
        <v>216</v>
      </c>
      <c r="B94" s="19">
        <v>321.85999999999996</v>
      </c>
      <c r="C94" s="140">
        <v>354.97</v>
      </c>
      <c r="D94" s="247">
        <f t="shared" si="33"/>
        <v>1.3481078176305749E-3</v>
      </c>
      <c r="E94" s="215">
        <f t="shared" si="34"/>
        <v>1.4339480050138296E-3</v>
      </c>
      <c r="F94" s="52">
        <f t="shared" ref="F94" si="45">(C94-B94)/B94</f>
        <v>0.10287081339712942</v>
      </c>
      <c r="H94" s="19">
        <v>207.374</v>
      </c>
      <c r="I94" s="140">
        <v>187.49699999999999</v>
      </c>
      <c r="J94" s="214">
        <f t="shared" si="35"/>
        <v>2.3047672663965815E-3</v>
      </c>
      <c r="K94" s="215">
        <f t="shared" si="36"/>
        <v>1.9458530887715608E-3</v>
      </c>
      <c r="L94" s="52">
        <f t="shared" si="30"/>
        <v>-9.5850974567689345E-2</v>
      </c>
      <c r="N94" s="40">
        <f t="shared" si="31"/>
        <v>6.4429876343751946</v>
      </c>
      <c r="O94" s="143">
        <f t="shared" si="32"/>
        <v>5.2820520043947372</v>
      </c>
      <c r="P94" s="52">
        <f t="shared" ref="P94" si="46">(O94-N94)/N94</f>
        <v>-0.18018591620237348</v>
      </c>
    </row>
    <row r="95" spans="1:16" ht="20.100000000000001" customHeight="1" thickBot="1" x14ac:dyDescent="0.3">
      <c r="A95" s="8" t="s">
        <v>17</v>
      </c>
      <c r="B95" s="19">
        <f>B96-SUM(B68:B94)</f>
        <v>4820.4100000000035</v>
      </c>
      <c r="C95" s="140">
        <f>C96-SUM(C68:C94)</f>
        <v>5199.2099999999336</v>
      </c>
      <c r="D95" s="247">
        <f t="shared" si="33"/>
        <v>2.0190245464439833E-2</v>
      </c>
      <c r="E95" s="215">
        <f t="shared" si="34"/>
        <v>2.1002892658951059E-2</v>
      </c>
      <c r="F95" s="52">
        <f>(C95-B95)/B95</f>
        <v>7.8582527212400999E-2</v>
      </c>
      <c r="H95" s="196">
        <f>H96-SUM(H68:H94)</f>
        <v>1843.4880000000267</v>
      </c>
      <c r="I95" s="119">
        <f>I96-SUM(I68:I94)</f>
        <v>1911.6659999999829</v>
      </c>
      <c r="J95" s="214">
        <f t="shared" si="35"/>
        <v>2.0488637912153707E-2</v>
      </c>
      <c r="K95" s="215">
        <f t="shared" si="36"/>
        <v>1.9839363780751379E-2</v>
      </c>
      <c r="L95" s="52">
        <f t="shared" si="30"/>
        <v>3.6983153673880838E-2</v>
      </c>
      <c r="N95" s="40">
        <f t="shared" si="31"/>
        <v>3.824338593605161</v>
      </c>
      <c r="O95" s="143">
        <f t="shared" si="32"/>
        <v>3.6768393659806149</v>
      </c>
      <c r="P95" s="52">
        <f>(O95-N95)/N95</f>
        <v>-3.8568558723117735E-2</v>
      </c>
    </row>
    <row r="96" spans="1:16" ht="26.25" customHeight="1" thickBot="1" x14ac:dyDescent="0.3">
      <c r="A96" s="12" t="s">
        <v>18</v>
      </c>
      <c r="B96" s="17">
        <v>238749.44999999992</v>
      </c>
      <c r="C96" s="145">
        <v>247547.32999999993</v>
      </c>
      <c r="D96" s="243">
        <f>SUM(D68:D95)</f>
        <v>1.0000000000000004</v>
      </c>
      <c r="E96" s="244">
        <f>SUM(E68:E95)</f>
        <v>0.99999999999999978</v>
      </c>
      <c r="F96" s="57">
        <f>(C96-B96)/B96</f>
        <v>3.6849844051996802E-2</v>
      </c>
      <c r="G96" s="1"/>
      <c r="H96" s="17">
        <v>89976.113000000027</v>
      </c>
      <c r="I96" s="145">
        <v>96357.222999999954</v>
      </c>
      <c r="J96" s="255">
        <f t="shared" si="35"/>
        <v>1</v>
      </c>
      <c r="K96" s="244">
        <f t="shared" si="36"/>
        <v>1</v>
      </c>
      <c r="L96" s="57">
        <f t="shared" si="30"/>
        <v>7.0920045190215386E-2</v>
      </c>
      <c r="M96" s="1"/>
      <c r="N96" s="37">
        <f t="shared" si="31"/>
        <v>3.7686416869232602</v>
      </c>
      <c r="O96" s="150">
        <f t="shared" si="32"/>
        <v>3.892476763938435</v>
      </c>
      <c r="P96" s="57">
        <f>(O96-N96)/N96</f>
        <v>3.285933959836719E-2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9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L5</f>
        <v>2023/2022</v>
      </c>
    </row>
    <row r="6" spans="1:19" ht="19.5" customHeight="1" thickBot="1" x14ac:dyDescent="0.3">
      <c r="A6" s="362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152</v>
      </c>
      <c r="B7" s="39">
        <v>42446.909999999996</v>
      </c>
      <c r="C7" s="147">
        <v>41599.18</v>
      </c>
      <c r="D7" s="247">
        <f>B7/$B$33</f>
        <v>0.21069206287310288</v>
      </c>
      <c r="E7" s="246">
        <f>C7/$C$33</f>
        <v>0.1903620712204307</v>
      </c>
      <c r="F7" s="52">
        <f>(C7-B7)/B7</f>
        <v>-1.9971536208407067E-2</v>
      </c>
      <c r="H7" s="39">
        <v>12033.656999999999</v>
      </c>
      <c r="I7" s="147">
        <v>12663.536999999998</v>
      </c>
      <c r="J7" s="247">
        <f>H7/$H$33</f>
        <v>0.2358362794110471</v>
      </c>
      <c r="K7" s="246">
        <f>I7/$I$33</f>
        <v>0.22121644600375376</v>
      </c>
      <c r="L7" s="52">
        <f t="shared" ref="L7:L33" si="0">(I7-H7)/H7</f>
        <v>5.2343190436622819E-2</v>
      </c>
      <c r="N7" s="27">
        <f t="shared" ref="N7:O33" si="1">(H7/B7)*10</f>
        <v>2.8349901088206417</v>
      </c>
      <c r="O7" s="151">
        <f t="shared" si="1"/>
        <v>3.044179476614683</v>
      </c>
      <c r="P7" s="61">
        <f>(O7-N7)/N7</f>
        <v>7.3788394232198656E-2</v>
      </c>
      <c r="R7" s="119"/>
      <c r="S7" s="2"/>
    </row>
    <row r="8" spans="1:19" ht="20.100000000000001" customHeight="1" x14ac:dyDescent="0.25">
      <c r="A8" s="8" t="s">
        <v>175</v>
      </c>
      <c r="B8" s="19">
        <v>33582.25</v>
      </c>
      <c r="C8" s="140">
        <v>27548.01</v>
      </c>
      <c r="D8" s="247">
        <f t="shared" ref="D8:D32" si="2">B8/$B$33</f>
        <v>0.16669089760409556</v>
      </c>
      <c r="E8" s="215">
        <f t="shared" ref="E8:E32" si="3">C8/$C$33</f>
        <v>0.12606249069335349</v>
      </c>
      <c r="F8" s="52">
        <f t="shared" ref="F8:F33" si="4">(C8-B8)/B8</f>
        <v>-0.17968539928087016</v>
      </c>
      <c r="H8" s="19">
        <v>6900.1580000000004</v>
      </c>
      <c r="I8" s="140">
        <v>6176.6369999999997</v>
      </c>
      <c r="J8" s="247">
        <f t="shared" ref="J8:J32" si="5">H8/$H$33</f>
        <v>0.13522968039294889</v>
      </c>
      <c r="K8" s="215">
        <f t="shared" ref="K8:K32" si="6">I8/$I$33</f>
        <v>0.10789826613175195</v>
      </c>
      <c r="L8" s="52">
        <f t="shared" si="0"/>
        <v>-0.1048557148981227</v>
      </c>
      <c r="N8" s="27">
        <f t="shared" si="1"/>
        <v>2.0547038986369288</v>
      </c>
      <c r="O8" s="152">
        <f t="shared" si="1"/>
        <v>2.2421354573343049</v>
      </c>
      <c r="P8" s="52">
        <f t="shared" ref="P8:P71" si="7">(O8-N8)/N8</f>
        <v>9.1220714975873834E-2</v>
      </c>
    </row>
    <row r="9" spans="1:19" ht="20.100000000000001" customHeight="1" x14ac:dyDescent="0.25">
      <c r="A9" s="8" t="s">
        <v>153</v>
      </c>
      <c r="B9" s="19">
        <v>14514.470000000001</v>
      </c>
      <c r="C9" s="140">
        <v>16298.4</v>
      </c>
      <c r="D9" s="247">
        <f t="shared" si="2"/>
        <v>7.2044905643538396E-2</v>
      </c>
      <c r="E9" s="215">
        <f t="shared" si="3"/>
        <v>7.4583133167025598E-2</v>
      </c>
      <c r="F9" s="52">
        <f t="shared" si="4"/>
        <v>0.1229070024603033</v>
      </c>
      <c r="H9" s="19">
        <v>3283.8710000000001</v>
      </c>
      <c r="I9" s="140">
        <v>3945.2739999999999</v>
      </c>
      <c r="J9" s="247">
        <f t="shared" si="5"/>
        <v>6.4357486565042921E-2</v>
      </c>
      <c r="K9" s="215">
        <f t="shared" si="6"/>
        <v>6.8919093677462601E-2</v>
      </c>
      <c r="L9" s="52">
        <f t="shared" si="0"/>
        <v>0.20140955597829505</v>
      </c>
      <c r="N9" s="27">
        <f t="shared" si="1"/>
        <v>2.2624808208635931</v>
      </c>
      <c r="O9" s="152">
        <f t="shared" si="1"/>
        <v>2.420651106857115</v>
      </c>
      <c r="P9" s="52">
        <f t="shared" si="7"/>
        <v>6.9910111296832125E-2</v>
      </c>
    </row>
    <row r="10" spans="1:19" ht="20.100000000000001" customHeight="1" x14ac:dyDescent="0.25">
      <c r="A10" s="8" t="s">
        <v>178</v>
      </c>
      <c r="B10" s="19">
        <v>17212.61</v>
      </c>
      <c r="C10" s="140">
        <v>18685.559999999998</v>
      </c>
      <c r="D10" s="247">
        <f t="shared" si="2"/>
        <v>8.54375573706119E-2</v>
      </c>
      <c r="E10" s="215">
        <f t="shared" si="3"/>
        <v>8.5507019693985081E-2</v>
      </c>
      <c r="F10" s="52">
        <f t="shared" si="4"/>
        <v>8.5573890304840292E-2</v>
      </c>
      <c r="H10" s="19">
        <v>3762.748</v>
      </c>
      <c r="I10" s="140">
        <v>3911.7440000000001</v>
      </c>
      <c r="J10" s="247">
        <f t="shared" si="5"/>
        <v>7.3742544654659736E-2</v>
      </c>
      <c r="K10" s="215">
        <f t="shared" si="6"/>
        <v>6.8333365737906229E-2</v>
      </c>
      <c r="L10" s="52">
        <f t="shared" si="0"/>
        <v>3.9597655755846548E-2</v>
      </c>
      <c r="N10" s="27">
        <f t="shared" si="1"/>
        <v>2.1860415125887358</v>
      </c>
      <c r="O10" s="152">
        <f t="shared" si="1"/>
        <v>2.09345826402848</v>
      </c>
      <c r="P10" s="52">
        <f t="shared" si="7"/>
        <v>-4.2352008425776709E-2</v>
      </c>
    </row>
    <row r="11" spans="1:19" ht="20.100000000000001" customHeight="1" x14ac:dyDescent="0.25">
      <c r="A11" s="8" t="s">
        <v>212</v>
      </c>
      <c r="B11" s="19">
        <v>10724.61</v>
      </c>
      <c r="C11" s="140">
        <v>13154.96</v>
      </c>
      <c r="D11" s="247">
        <f t="shared" si="2"/>
        <v>5.3233326157534393E-2</v>
      </c>
      <c r="E11" s="215">
        <f t="shared" si="3"/>
        <v>6.0198432575399731E-2</v>
      </c>
      <c r="F11" s="52">
        <f t="shared" si="4"/>
        <v>0.2266143011261014</v>
      </c>
      <c r="H11" s="19">
        <v>2869.5520000000001</v>
      </c>
      <c r="I11" s="140">
        <v>3895.4479999999994</v>
      </c>
      <c r="J11" s="247">
        <f t="shared" si="5"/>
        <v>5.6237639751285005E-2</v>
      </c>
      <c r="K11" s="215">
        <f t="shared" si="6"/>
        <v>6.8048694622397404E-2</v>
      </c>
      <c r="L11" s="52">
        <f t="shared" si="0"/>
        <v>0.35751085883789496</v>
      </c>
      <c r="N11" s="27">
        <f t="shared" si="1"/>
        <v>2.6756702574732323</v>
      </c>
      <c r="O11" s="152">
        <f t="shared" si="1"/>
        <v>2.9612009462590532</v>
      </c>
      <c r="P11" s="52">
        <f t="shared" si="7"/>
        <v>0.1067137058418632</v>
      </c>
    </row>
    <row r="12" spans="1:19" ht="20.100000000000001" customHeight="1" x14ac:dyDescent="0.25">
      <c r="A12" s="8" t="s">
        <v>174</v>
      </c>
      <c r="B12" s="19">
        <v>15658.169999999998</v>
      </c>
      <c r="C12" s="140">
        <v>13584.59</v>
      </c>
      <c r="D12" s="247">
        <f t="shared" si="2"/>
        <v>7.7721844490393613E-2</v>
      </c>
      <c r="E12" s="215">
        <f t="shared" si="3"/>
        <v>6.2164463075482512E-2</v>
      </c>
      <c r="F12" s="52">
        <f t="shared" si="4"/>
        <v>-0.13242799126590132</v>
      </c>
      <c r="H12" s="19">
        <v>3771.556</v>
      </c>
      <c r="I12" s="140">
        <v>3383.6200000000003</v>
      </c>
      <c r="J12" s="247">
        <f t="shared" si="5"/>
        <v>7.3915164328716629E-2</v>
      </c>
      <c r="K12" s="215">
        <f t="shared" si="6"/>
        <v>5.9107687767424019E-2</v>
      </c>
      <c r="L12" s="52">
        <f t="shared" si="0"/>
        <v>-0.1028583428165987</v>
      </c>
      <c r="N12" s="27">
        <f t="shared" si="1"/>
        <v>2.4086824961026738</v>
      </c>
      <c r="O12" s="152">
        <f t="shared" si="1"/>
        <v>2.4907781537757123</v>
      </c>
      <c r="P12" s="52">
        <f t="shared" si="7"/>
        <v>3.4083220933382431E-2</v>
      </c>
    </row>
    <row r="13" spans="1:19" ht="20.100000000000001" customHeight="1" x14ac:dyDescent="0.25">
      <c r="A13" s="8" t="s">
        <v>154</v>
      </c>
      <c r="B13" s="19">
        <v>10171.17</v>
      </c>
      <c r="C13" s="140">
        <v>8716.9699999999993</v>
      </c>
      <c r="D13" s="247">
        <f t="shared" si="2"/>
        <v>5.0486237729272125E-2</v>
      </c>
      <c r="E13" s="215">
        <f t="shared" si="3"/>
        <v>3.988973974886903E-2</v>
      </c>
      <c r="F13" s="52">
        <f t="shared" si="4"/>
        <v>-0.14297273568330887</v>
      </c>
      <c r="H13" s="19">
        <v>3498.6019999999999</v>
      </c>
      <c r="I13" s="140">
        <v>3099.7369999999996</v>
      </c>
      <c r="J13" s="247">
        <f t="shared" si="5"/>
        <v>6.8565796650182753E-2</v>
      </c>
      <c r="K13" s="215">
        <f t="shared" si="6"/>
        <v>5.414860024386059E-2</v>
      </c>
      <c r="L13" s="52">
        <f t="shared" si="0"/>
        <v>-0.11400696621107524</v>
      </c>
      <c r="N13" s="27">
        <f t="shared" si="1"/>
        <v>3.4397242401808246</v>
      </c>
      <c r="O13" s="152">
        <f t="shared" si="1"/>
        <v>3.5559798875067825</v>
      </c>
      <c r="P13" s="52">
        <f t="shared" si="7"/>
        <v>3.3797955652353821E-2</v>
      </c>
    </row>
    <row r="14" spans="1:19" ht="20.100000000000001" customHeight="1" x14ac:dyDescent="0.25">
      <c r="A14" s="8" t="s">
        <v>180</v>
      </c>
      <c r="B14" s="19">
        <v>7040.7</v>
      </c>
      <c r="C14" s="140">
        <v>12655.53</v>
      </c>
      <c r="D14" s="247">
        <f t="shared" si="2"/>
        <v>3.4947646532354312E-2</v>
      </c>
      <c r="E14" s="215">
        <f t="shared" si="3"/>
        <v>5.7912990188563752E-2</v>
      </c>
      <c r="F14" s="52">
        <f t="shared" si="4"/>
        <v>0.79748178448165674</v>
      </c>
      <c r="H14" s="19">
        <v>1642.8630000000001</v>
      </c>
      <c r="I14" s="140">
        <v>2999.3690000000006</v>
      </c>
      <c r="J14" s="247">
        <f t="shared" si="5"/>
        <v>3.2196920479125431E-2</v>
      </c>
      <c r="K14" s="215">
        <f t="shared" si="6"/>
        <v>5.2395294492670816E-2</v>
      </c>
      <c r="L14" s="52">
        <f t="shared" si="0"/>
        <v>0.82569636056080176</v>
      </c>
      <c r="N14" s="27">
        <f t="shared" si="1"/>
        <v>2.3333802036729305</v>
      </c>
      <c r="O14" s="152">
        <f t="shared" si="1"/>
        <v>2.3700066295129485</v>
      </c>
      <c r="P14" s="52">
        <f t="shared" si="7"/>
        <v>1.5696724341093229E-2</v>
      </c>
    </row>
    <row r="15" spans="1:19" ht="20.100000000000001" customHeight="1" x14ac:dyDescent="0.25">
      <c r="A15" s="8" t="s">
        <v>158</v>
      </c>
      <c r="B15" s="19">
        <v>5480.82</v>
      </c>
      <c r="C15" s="140">
        <v>14083.029999999999</v>
      </c>
      <c r="D15" s="247">
        <f t="shared" si="2"/>
        <v>2.7204931337432098E-2</v>
      </c>
      <c r="E15" s="215">
        <f t="shared" si="3"/>
        <v>6.4445375121804371E-2</v>
      </c>
      <c r="F15" s="52">
        <f t="shared" si="4"/>
        <v>1.5695114964549099</v>
      </c>
      <c r="H15" s="19">
        <v>1104.018</v>
      </c>
      <c r="I15" s="140">
        <v>2753.81</v>
      </c>
      <c r="J15" s="247">
        <f t="shared" si="5"/>
        <v>2.1636606189026776E-2</v>
      </c>
      <c r="K15" s="215">
        <f t="shared" si="6"/>
        <v>4.8105680203690104E-2</v>
      </c>
      <c r="L15" s="52">
        <f t="shared" si="0"/>
        <v>1.4943524471521297</v>
      </c>
      <c r="N15" s="27">
        <f t="shared" si="1"/>
        <v>2.01432997252236</v>
      </c>
      <c r="O15" s="152">
        <f t="shared" si="1"/>
        <v>1.9554101638638846</v>
      </c>
      <c r="P15" s="52">
        <f t="shared" si="7"/>
        <v>-2.9250326144278936E-2</v>
      </c>
    </row>
    <row r="16" spans="1:19" ht="20.100000000000001" customHeight="1" x14ac:dyDescent="0.25">
      <c r="A16" s="8" t="s">
        <v>156</v>
      </c>
      <c r="B16" s="19">
        <v>4841.3100000000004</v>
      </c>
      <c r="C16" s="140">
        <v>4693.7300000000005</v>
      </c>
      <c r="D16" s="247">
        <f t="shared" si="2"/>
        <v>2.4030620624874269E-2</v>
      </c>
      <c r="E16" s="215">
        <f t="shared" si="3"/>
        <v>2.1478985031663417E-2</v>
      </c>
      <c r="F16" s="52">
        <f t="shared" si="4"/>
        <v>-3.0483484841912604E-2</v>
      </c>
      <c r="H16" s="19">
        <v>1394.346</v>
      </c>
      <c r="I16" s="140">
        <v>1449.2570000000001</v>
      </c>
      <c r="J16" s="247">
        <f t="shared" si="5"/>
        <v>2.7326470486210126E-2</v>
      </c>
      <c r="K16" s="215">
        <f t="shared" si="6"/>
        <v>2.5316740724653956E-2</v>
      </c>
      <c r="L16" s="52">
        <f t="shared" si="0"/>
        <v>3.9381186592137143E-2</v>
      </c>
      <c r="N16" s="27">
        <f t="shared" si="1"/>
        <v>2.8801006339193314</v>
      </c>
      <c r="O16" s="152">
        <f t="shared" si="1"/>
        <v>3.0876445811753124</v>
      </c>
      <c r="P16" s="52">
        <f t="shared" si="7"/>
        <v>7.2061352583207727E-2</v>
      </c>
    </row>
    <row r="17" spans="1:16" ht="20.100000000000001" customHeight="1" x14ac:dyDescent="0.25">
      <c r="A17" s="8" t="s">
        <v>179</v>
      </c>
      <c r="B17" s="19">
        <v>4259.46</v>
      </c>
      <c r="C17" s="140">
        <v>3816.25</v>
      </c>
      <c r="D17" s="247">
        <f t="shared" si="2"/>
        <v>2.1142514593535004E-2</v>
      </c>
      <c r="E17" s="215">
        <f t="shared" si="3"/>
        <v>1.7463547461631902E-2</v>
      </c>
      <c r="F17" s="52">
        <f t="shared" si="4"/>
        <v>-0.10405309593234824</v>
      </c>
      <c r="H17" s="19">
        <v>1499.1079999999999</v>
      </c>
      <c r="I17" s="140">
        <v>1305.6119999999999</v>
      </c>
      <c r="J17" s="247">
        <f t="shared" si="5"/>
        <v>2.9379601990927279E-2</v>
      </c>
      <c r="K17" s="215">
        <f t="shared" si="6"/>
        <v>2.2807438909038837E-2</v>
      </c>
      <c r="L17" s="52">
        <f t="shared" si="0"/>
        <v>-0.12907408939182508</v>
      </c>
      <c r="N17" s="27">
        <f t="shared" si="1"/>
        <v>3.5194789949899752</v>
      </c>
      <c r="O17" s="152">
        <f t="shared" si="1"/>
        <v>3.4211909597117582</v>
      </c>
      <c r="P17" s="52">
        <f t="shared" si="7"/>
        <v>-2.7926870828929869E-2</v>
      </c>
    </row>
    <row r="18" spans="1:16" ht="20.100000000000001" customHeight="1" x14ac:dyDescent="0.25">
      <c r="A18" s="8" t="s">
        <v>176</v>
      </c>
      <c r="B18" s="19">
        <v>4121.3999999999996</v>
      </c>
      <c r="C18" s="140">
        <v>4464.34</v>
      </c>
      <c r="D18" s="247">
        <f t="shared" si="2"/>
        <v>2.0457231584706786E-2</v>
      </c>
      <c r="E18" s="215">
        <f t="shared" si="3"/>
        <v>2.0429273101830795E-2</v>
      </c>
      <c r="F18" s="52">
        <f t="shared" si="4"/>
        <v>8.3209588974620399E-2</v>
      </c>
      <c r="H18" s="19">
        <v>957.452</v>
      </c>
      <c r="I18" s="140">
        <v>1069.79</v>
      </c>
      <c r="J18" s="247">
        <f t="shared" si="5"/>
        <v>1.8764197566431041E-2</v>
      </c>
      <c r="K18" s="215">
        <f t="shared" si="6"/>
        <v>1.8687918057202796E-2</v>
      </c>
      <c r="L18" s="52">
        <f t="shared" si="0"/>
        <v>0.11733016380977841</v>
      </c>
      <c r="N18" s="27">
        <f t="shared" si="1"/>
        <v>2.3231232105595185</v>
      </c>
      <c r="O18" s="152">
        <f t="shared" si="1"/>
        <v>2.396300460986394</v>
      </c>
      <c r="P18" s="52">
        <f t="shared" si="7"/>
        <v>3.1499513282057454E-2</v>
      </c>
    </row>
    <row r="19" spans="1:16" ht="20.100000000000001" customHeight="1" x14ac:dyDescent="0.25">
      <c r="A19" s="8" t="s">
        <v>160</v>
      </c>
      <c r="B19" s="19">
        <v>3219.19</v>
      </c>
      <c r="C19" s="140">
        <v>3409.0200000000004</v>
      </c>
      <c r="D19" s="247">
        <f t="shared" si="2"/>
        <v>1.5978967182309952E-2</v>
      </c>
      <c r="E19" s="215">
        <f t="shared" si="3"/>
        <v>1.5600021635808032E-2</v>
      </c>
      <c r="F19" s="52">
        <f t="shared" si="4"/>
        <v>5.8968249777117961E-2</v>
      </c>
      <c r="H19" s="19">
        <v>934.56399999999996</v>
      </c>
      <c r="I19" s="140">
        <v>1028.6869999999999</v>
      </c>
      <c r="J19" s="247">
        <f t="shared" si="5"/>
        <v>1.831563726899527E-2</v>
      </c>
      <c r="K19" s="215">
        <f t="shared" si="6"/>
        <v>1.79698991040389E-2</v>
      </c>
      <c r="L19" s="52">
        <f t="shared" si="0"/>
        <v>0.10071327378328283</v>
      </c>
      <c r="N19" s="27">
        <f t="shared" si="1"/>
        <v>2.9031029544699134</v>
      </c>
      <c r="O19" s="152">
        <f t="shared" si="1"/>
        <v>3.0175446315950034</v>
      </c>
      <c r="P19" s="52">
        <f t="shared" si="7"/>
        <v>3.9420468002653482E-2</v>
      </c>
    </row>
    <row r="20" spans="1:16" ht="20.100000000000001" customHeight="1" x14ac:dyDescent="0.25">
      <c r="A20" s="8" t="s">
        <v>186</v>
      </c>
      <c r="B20" s="19">
        <v>3026.7</v>
      </c>
      <c r="C20" s="140">
        <v>4665.6100000000006</v>
      </c>
      <c r="D20" s="247">
        <f t="shared" si="2"/>
        <v>1.5023512116618631E-2</v>
      </c>
      <c r="E20" s="215">
        <f t="shared" si="3"/>
        <v>2.1350305056656256E-2</v>
      </c>
      <c r="F20" s="52">
        <f t="shared" si="4"/>
        <v>0.54148412462417839</v>
      </c>
      <c r="H20" s="19">
        <v>633.84599999999989</v>
      </c>
      <c r="I20" s="140">
        <v>1019.474</v>
      </c>
      <c r="J20" s="247">
        <f t="shared" si="5"/>
        <v>1.2422149173736175E-2</v>
      </c>
      <c r="K20" s="215">
        <f t="shared" si="6"/>
        <v>1.7808959303647228E-2</v>
      </c>
      <c r="L20" s="52">
        <f t="shared" si="0"/>
        <v>0.60839383698879579</v>
      </c>
      <c r="N20" s="27">
        <f t="shared" si="1"/>
        <v>2.0941817821389632</v>
      </c>
      <c r="O20" s="152">
        <f t="shared" si="1"/>
        <v>2.1850819078319876</v>
      </c>
      <c r="P20" s="52">
        <f t="shared" si="7"/>
        <v>4.3406034026416039E-2</v>
      </c>
    </row>
    <row r="21" spans="1:16" ht="20.100000000000001" customHeight="1" x14ac:dyDescent="0.25">
      <c r="A21" s="8" t="s">
        <v>185</v>
      </c>
      <c r="B21" s="19">
        <v>1712.1299999999999</v>
      </c>
      <c r="C21" s="140">
        <v>3010.34</v>
      </c>
      <c r="D21" s="247">
        <f t="shared" si="2"/>
        <v>8.4984325503770636E-3</v>
      </c>
      <c r="E21" s="215">
        <f t="shared" si="3"/>
        <v>1.3775621478060659E-2</v>
      </c>
      <c r="F21" s="52">
        <f t="shared" si="4"/>
        <v>0.75824265680760239</v>
      </c>
      <c r="H21" s="19">
        <v>426.827</v>
      </c>
      <c r="I21" s="140">
        <v>797.03500000000008</v>
      </c>
      <c r="J21" s="247">
        <f t="shared" si="5"/>
        <v>8.3649792936743173E-3</v>
      </c>
      <c r="K21" s="215">
        <f t="shared" si="6"/>
        <v>1.3923223033233283E-2</v>
      </c>
      <c r="L21" s="52">
        <f t="shared" si="0"/>
        <v>0.86734906648361065</v>
      </c>
      <c r="N21" s="27">
        <f t="shared" si="1"/>
        <v>2.4929590626879969</v>
      </c>
      <c r="O21" s="152">
        <f t="shared" si="1"/>
        <v>2.6476577396573147</v>
      </c>
      <c r="P21" s="52">
        <f t="shared" si="7"/>
        <v>6.2054238789832399E-2</v>
      </c>
    </row>
    <row r="22" spans="1:16" ht="20.100000000000001" customHeight="1" x14ac:dyDescent="0.25">
      <c r="A22" s="8" t="s">
        <v>165</v>
      </c>
      <c r="B22" s="19">
        <v>1812.6899999999998</v>
      </c>
      <c r="C22" s="140">
        <v>3149.03</v>
      </c>
      <c r="D22" s="247">
        <f t="shared" si="2"/>
        <v>8.9975782795365996E-3</v>
      </c>
      <c r="E22" s="215">
        <f t="shared" si="3"/>
        <v>1.4410280999175294E-2</v>
      </c>
      <c r="F22" s="52">
        <f t="shared" si="4"/>
        <v>0.73721375414439339</v>
      </c>
      <c r="H22" s="19">
        <v>364.77300000000002</v>
      </c>
      <c r="I22" s="140">
        <v>638.99199999999996</v>
      </c>
      <c r="J22" s="247">
        <f t="shared" si="5"/>
        <v>7.1488415491322288E-3</v>
      </c>
      <c r="K22" s="215">
        <f t="shared" si="6"/>
        <v>1.1162405832180269E-2</v>
      </c>
      <c r="L22" s="52">
        <f t="shared" ref="L22" si="8">(I22-H22)/H22</f>
        <v>0.75175245974893956</v>
      </c>
      <c r="N22" s="27">
        <f t="shared" ref="N22" si="9">(H22/B22)*10</f>
        <v>2.0123297419856683</v>
      </c>
      <c r="O22" s="152">
        <f t="shared" ref="O22" si="10">(I22/C22)*10</f>
        <v>2.029170887543148</v>
      </c>
      <c r="P22" s="52">
        <f t="shared" ref="P22" si="11">(O22-N22)/N22</f>
        <v>8.3689791022328753E-3</v>
      </c>
    </row>
    <row r="23" spans="1:16" ht="20.100000000000001" customHeight="1" x14ac:dyDescent="0.25">
      <c r="A23" s="8" t="s">
        <v>183</v>
      </c>
      <c r="B23" s="19">
        <v>1060.7600000000002</v>
      </c>
      <c r="C23" s="140">
        <v>2233.79</v>
      </c>
      <c r="D23" s="247">
        <f t="shared" si="2"/>
        <v>5.2652528208360205E-3</v>
      </c>
      <c r="E23" s="215">
        <f t="shared" si="3"/>
        <v>1.022204983539305E-2</v>
      </c>
      <c r="F23" s="52">
        <f t="shared" si="4"/>
        <v>1.1058392096232885</v>
      </c>
      <c r="H23" s="19">
        <v>304.29300000000001</v>
      </c>
      <c r="I23" s="140">
        <v>597.73799999999994</v>
      </c>
      <c r="J23" s="247">
        <f t="shared" si="5"/>
        <v>5.9635511441638858E-3</v>
      </c>
      <c r="K23" s="215">
        <f t="shared" si="6"/>
        <v>1.0441749094379537E-2</v>
      </c>
      <c r="L23" s="52">
        <f t="shared" si="0"/>
        <v>0.96435014936262065</v>
      </c>
      <c r="N23" s="27">
        <f t="shared" si="1"/>
        <v>2.8686319242807041</v>
      </c>
      <c r="O23" s="152">
        <f t="shared" si="1"/>
        <v>2.6758916460365567</v>
      </c>
      <c r="P23" s="52">
        <f t="shared" si="7"/>
        <v>-6.7188919084652562E-2</v>
      </c>
    </row>
    <row r="24" spans="1:16" ht="20.100000000000001" customHeight="1" x14ac:dyDescent="0.25">
      <c r="A24" s="8" t="s">
        <v>197</v>
      </c>
      <c r="B24" s="19">
        <v>3476.91</v>
      </c>
      <c r="C24" s="140">
        <v>2516.83</v>
      </c>
      <c r="D24" s="247">
        <f t="shared" si="2"/>
        <v>1.7258201841408957E-2</v>
      </c>
      <c r="E24" s="215">
        <f t="shared" si="3"/>
        <v>1.1517269612278813E-2</v>
      </c>
      <c r="F24" s="52">
        <f t="shared" si="4"/>
        <v>-0.27613024208276887</v>
      </c>
      <c r="H24" s="19">
        <v>801.27599999999995</v>
      </c>
      <c r="I24" s="140">
        <v>562.32000000000005</v>
      </c>
      <c r="J24" s="247">
        <f t="shared" si="5"/>
        <v>1.570345162915697E-2</v>
      </c>
      <c r="K24" s="215">
        <f t="shared" si="6"/>
        <v>9.8230401124765401E-3</v>
      </c>
      <c r="L24" s="52">
        <f t="shared" si="0"/>
        <v>-0.29821934015245671</v>
      </c>
      <c r="N24" s="27">
        <f t="shared" si="1"/>
        <v>2.3045635348628526</v>
      </c>
      <c r="O24" s="152">
        <f t="shared" si="1"/>
        <v>2.2342391023628934</v>
      </c>
      <c r="P24" s="52">
        <f t="shared" si="7"/>
        <v>-3.0515293432404469E-2</v>
      </c>
    </row>
    <row r="25" spans="1:16" ht="20.100000000000001" customHeight="1" x14ac:dyDescent="0.25">
      <c r="A25" s="8" t="s">
        <v>157</v>
      </c>
      <c r="B25" s="19">
        <v>1104.4000000000001</v>
      </c>
      <c r="C25" s="140">
        <v>1278.4399999999998</v>
      </c>
      <c r="D25" s="247">
        <f t="shared" si="2"/>
        <v>5.4818669777624536E-3</v>
      </c>
      <c r="E25" s="215">
        <f t="shared" si="3"/>
        <v>5.8502712392659514E-3</v>
      </c>
      <c r="F25" s="52">
        <f t="shared" si="4"/>
        <v>0.15758783049619679</v>
      </c>
      <c r="H25" s="19">
        <v>390.89600000000002</v>
      </c>
      <c r="I25" s="140">
        <v>516.41399999999999</v>
      </c>
      <c r="J25" s="247">
        <f t="shared" si="5"/>
        <v>7.6608015565559724E-3</v>
      </c>
      <c r="K25" s="215">
        <f t="shared" si="6"/>
        <v>9.021118645334435E-3</v>
      </c>
      <c r="L25" s="52">
        <f t="shared" si="0"/>
        <v>0.32110331136670617</v>
      </c>
      <c r="N25" s="27">
        <f t="shared" si="1"/>
        <v>3.5394422310756974</v>
      </c>
      <c r="O25" s="152">
        <f t="shared" si="1"/>
        <v>4.0394074027721292</v>
      </c>
      <c r="P25" s="52">
        <f t="shared" si="7"/>
        <v>0.14125535580347182</v>
      </c>
    </row>
    <row r="26" spans="1:16" ht="20.100000000000001" customHeight="1" x14ac:dyDescent="0.25">
      <c r="A26" s="8" t="s">
        <v>177</v>
      </c>
      <c r="B26" s="19">
        <v>1382.97</v>
      </c>
      <c r="C26" s="140">
        <v>1395.58</v>
      </c>
      <c r="D26" s="247">
        <f t="shared" si="2"/>
        <v>6.8645939643572438E-3</v>
      </c>
      <c r="E26" s="215">
        <f t="shared" si="3"/>
        <v>6.386315772421684E-3</v>
      </c>
      <c r="F26" s="52">
        <f t="shared" si="4"/>
        <v>9.1180575139011687E-3</v>
      </c>
      <c r="H26" s="19">
        <v>446.84699999999998</v>
      </c>
      <c r="I26" s="140">
        <v>470.25499999999994</v>
      </c>
      <c r="J26" s="247">
        <f t="shared" si="5"/>
        <v>8.7573323675411516E-3</v>
      </c>
      <c r="K26" s="215">
        <f t="shared" si="6"/>
        <v>8.2147775787677034E-3</v>
      </c>
      <c r="L26" s="52">
        <f t="shared" si="0"/>
        <v>5.2384820755202476E-2</v>
      </c>
      <c r="N26" s="27">
        <f t="shared" si="1"/>
        <v>3.231067919043797</v>
      </c>
      <c r="O26" s="152">
        <f t="shared" si="1"/>
        <v>3.3696026025021855</v>
      </c>
      <c r="P26" s="52">
        <f t="shared" si="7"/>
        <v>4.2875819057182331E-2</v>
      </c>
    </row>
    <row r="27" spans="1:16" ht="20.100000000000001" customHeight="1" x14ac:dyDescent="0.25">
      <c r="A27" s="8" t="s">
        <v>182</v>
      </c>
      <c r="B27" s="19">
        <v>1476.03</v>
      </c>
      <c r="C27" s="140">
        <v>1518.54</v>
      </c>
      <c r="D27" s="247">
        <f t="shared" si="2"/>
        <v>7.3265122375830438E-3</v>
      </c>
      <c r="E27" s="215">
        <f t="shared" si="3"/>
        <v>6.9489932164786142E-3</v>
      </c>
      <c r="F27" s="52">
        <f t="shared" si="4"/>
        <v>2.8800227637649636E-2</v>
      </c>
      <c r="H27" s="19">
        <v>420.81800000000004</v>
      </c>
      <c r="I27" s="140">
        <v>458.60300000000001</v>
      </c>
      <c r="J27" s="247">
        <f t="shared" si="5"/>
        <v>8.2472145773473532E-3</v>
      </c>
      <c r="K27" s="215">
        <f t="shared" si="6"/>
        <v>8.0112314424208263E-3</v>
      </c>
      <c r="L27" s="52">
        <f t="shared" si="0"/>
        <v>8.9789410148805343E-2</v>
      </c>
      <c r="N27" s="27">
        <f t="shared" si="1"/>
        <v>2.8510125132958004</v>
      </c>
      <c r="O27" s="152">
        <f t="shared" si="1"/>
        <v>3.0200258142689691</v>
      </c>
      <c r="P27" s="52">
        <f t="shared" si="7"/>
        <v>5.9281851687766722E-2</v>
      </c>
    </row>
    <row r="28" spans="1:16" ht="20.100000000000001" customHeight="1" x14ac:dyDescent="0.25">
      <c r="A28" s="8" t="s">
        <v>181</v>
      </c>
      <c r="B28" s="19">
        <v>1156.3500000000001</v>
      </c>
      <c r="C28" s="140">
        <v>1605.1799999999998</v>
      </c>
      <c r="D28" s="247">
        <f t="shared" si="2"/>
        <v>5.7397291558634678E-3</v>
      </c>
      <c r="E28" s="215">
        <f t="shared" si="3"/>
        <v>7.3454666529871723E-3</v>
      </c>
      <c r="F28" s="52">
        <f t="shared" si="4"/>
        <v>0.38814372811000097</v>
      </c>
      <c r="H28" s="19">
        <v>318.38599999999997</v>
      </c>
      <c r="I28" s="140">
        <v>415.64299999999997</v>
      </c>
      <c r="J28" s="247">
        <f t="shared" si="5"/>
        <v>6.2397465422660489E-3</v>
      </c>
      <c r="K28" s="215">
        <f t="shared" si="6"/>
        <v>7.260772978855609E-3</v>
      </c>
      <c r="L28" s="52">
        <f t="shared" si="0"/>
        <v>0.30546883342860559</v>
      </c>
      <c r="N28" s="27">
        <f t="shared" si="1"/>
        <v>2.7533705193064377</v>
      </c>
      <c r="O28" s="152">
        <f t="shared" si="1"/>
        <v>2.589385614074434</v>
      </c>
      <c r="P28" s="52">
        <f t="shared" si="7"/>
        <v>-5.9557877910783617E-2</v>
      </c>
    </row>
    <row r="29" spans="1:16" ht="20.100000000000001" customHeight="1" x14ac:dyDescent="0.25">
      <c r="A29" s="8" t="s">
        <v>187</v>
      </c>
      <c r="B29" s="19">
        <v>670.65</v>
      </c>
      <c r="C29" s="140">
        <v>1578.88</v>
      </c>
      <c r="D29" s="247">
        <f t="shared" si="2"/>
        <v>3.3288791095947021E-3</v>
      </c>
      <c r="E29" s="215">
        <f t="shared" si="3"/>
        <v>7.2251151827635455E-3</v>
      </c>
      <c r="F29" s="52">
        <f>(C29-B29)/B29</f>
        <v>1.3542533363155151</v>
      </c>
      <c r="H29" s="19">
        <v>177.762</v>
      </c>
      <c r="I29" s="140">
        <v>375.88600000000002</v>
      </c>
      <c r="J29" s="247">
        <f t="shared" si="5"/>
        <v>3.4837895662695518E-3</v>
      </c>
      <c r="K29" s="215">
        <f t="shared" si="6"/>
        <v>6.5662669933816272E-3</v>
      </c>
      <c r="L29" s="52">
        <f t="shared" si="0"/>
        <v>1.1145464159944196</v>
      </c>
      <c r="N29" s="27">
        <f t="shared" si="1"/>
        <v>2.6505927085663163</v>
      </c>
      <c r="O29" s="152">
        <f t="shared" si="1"/>
        <v>2.3807129104175111</v>
      </c>
      <c r="P29" s="52">
        <f>(O29-N29)/N29</f>
        <v>-0.10181866013461607</v>
      </c>
    </row>
    <row r="30" spans="1:16" ht="20.100000000000001" customHeight="1" x14ac:dyDescent="0.25">
      <c r="A30" s="8" t="s">
        <v>188</v>
      </c>
      <c r="B30" s="19">
        <v>2209.25</v>
      </c>
      <c r="C30" s="140">
        <v>1207.1300000000001</v>
      </c>
      <c r="D30" s="247">
        <f t="shared" si="2"/>
        <v>1.0965967602880931E-2</v>
      </c>
      <c r="E30" s="215">
        <f t="shared" si="3"/>
        <v>5.5239494392033336E-3</v>
      </c>
      <c r="F30" s="52">
        <f t="shared" si="4"/>
        <v>-0.45360190109765752</v>
      </c>
      <c r="H30" s="19">
        <v>406.67800000000005</v>
      </c>
      <c r="I30" s="140">
        <v>336.41700000000003</v>
      </c>
      <c r="J30" s="247">
        <f t="shared" si="5"/>
        <v>7.9700980706302188E-3</v>
      </c>
      <c r="K30" s="215">
        <f t="shared" si="6"/>
        <v>5.8767920143673004E-3</v>
      </c>
      <c r="L30" s="52">
        <f t="shared" si="0"/>
        <v>-0.1727681359699812</v>
      </c>
      <c r="N30" s="27">
        <f t="shared" si="1"/>
        <v>1.8407966504469844</v>
      </c>
      <c r="O30" s="152">
        <f t="shared" si="1"/>
        <v>2.7869160736623231</v>
      </c>
      <c r="P30" s="52">
        <f t="shared" si="7"/>
        <v>0.5139728079066207</v>
      </c>
    </row>
    <row r="31" spans="1:16" ht="20.100000000000001" customHeight="1" x14ac:dyDescent="0.25">
      <c r="A31" s="8" t="s">
        <v>159</v>
      </c>
      <c r="B31" s="19">
        <v>206.13</v>
      </c>
      <c r="C31" s="140">
        <v>285.62</v>
      </c>
      <c r="D31" s="247">
        <f t="shared" si="2"/>
        <v>1.0231593988828092E-3</v>
      </c>
      <c r="E31" s="215">
        <f t="shared" si="3"/>
        <v>1.3070261188316552E-3</v>
      </c>
      <c r="F31" s="52">
        <f t="shared" si="4"/>
        <v>0.38563042740018438</v>
      </c>
      <c r="H31" s="19">
        <v>221.79399999999998</v>
      </c>
      <c r="I31" s="140">
        <v>336.21800000000002</v>
      </c>
      <c r="J31" s="247">
        <f t="shared" si="5"/>
        <v>4.3467311521089369E-3</v>
      </c>
      <c r="K31" s="215">
        <f t="shared" si="6"/>
        <v>5.8733157286538582E-3</v>
      </c>
      <c r="L31" s="52">
        <f t="shared" si="0"/>
        <v>0.51590214343039054</v>
      </c>
      <c r="N31" s="27">
        <f t="shared" si="1"/>
        <v>10.759908795420365</v>
      </c>
      <c r="O31" s="152">
        <f t="shared" si="1"/>
        <v>11.771514599817941</v>
      </c>
      <c r="P31" s="52">
        <f t="shared" si="7"/>
        <v>9.4016206236630498E-2</v>
      </c>
    </row>
    <row r="32" spans="1:16" ht="20.100000000000001" customHeight="1" thickBot="1" x14ac:dyDescent="0.3">
      <c r="A32" s="8" t="s">
        <v>17</v>
      </c>
      <c r="B32" s="19">
        <f>B33-SUM(B7:B31)</f>
        <v>8896.1699999998964</v>
      </c>
      <c r="C32" s="140">
        <f>C33-SUM(C7:C31)</f>
        <v>11372.080000000045</v>
      </c>
      <c r="D32" s="247">
        <f t="shared" si="2"/>
        <v>4.415757022053643E-2</v>
      </c>
      <c r="E32" s="215">
        <f t="shared" si="3"/>
        <v>5.2039792680635633E-2</v>
      </c>
      <c r="F32" s="52">
        <f t="shared" si="4"/>
        <v>0.27831190276266954</v>
      </c>
      <c r="H32" s="19">
        <f>H33-SUM(H7:H31)</f>
        <v>2458.7790000000095</v>
      </c>
      <c r="I32" s="140">
        <f>I33-SUM(I7:I31)</f>
        <v>3037.4899999999761</v>
      </c>
      <c r="J32" s="247">
        <f t="shared" si="5"/>
        <v>4.8187287642818571E-2</v>
      </c>
      <c r="K32" s="215">
        <f t="shared" si="6"/>
        <v>5.3061221566449941E-2</v>
      </c>
      <c r="L32" s="52">
        <f t="shared" si="0"/>
        <v>0.23536519548929136</v>
      </c>
      <c r="N32" s="27">
        <f t="shared" si="1"/>
        <v>2.7638624261901903</v>
      </c>
      <c r="O32" s="152">
        <f t="shared" si="1"/>
        <v>2.6710065353039756</v>
      </c>
      <c r="P32" s="52">
        <f t="shared" si="7"/>
        <v>-3.3596422892224302E-2</v>
      </c>
    </row>
    <row r="33" spans="1:16" ht="26.25" customHeight="1" thickBot="1" x14ac:dyDescent="0.3">
      <c r="A33" s="12" t="s">
        <v>18</v>
      </c>
      <c r="B33" s="17">
        <v>201464.20999999996</v>
      </c>
      <c r="C33" s="145">
        <v>218526.62000000002</v>
      </c>
      <c r="D33" s="243">
        <f>SUM(D7:D32)</f>
        <v>0.99999999999999956</v>
      </c>
      <c r="E33" s="244">
        <f>SUM(E7:E32)</f>
        <v>1</v>
      </c>
      <c r="F33" s="57">
        <f t="shared" si="4"/>
        <v>8.4692015519779243E-2</v>
      </c>
      <c r="G33" s="1"/>
      <c r="H33" s="17">
        <v>51025.469999999994</v>
      </c>
      <c r="I33" s="145">
        <v>57245.006999999969</v>
      </c>
      <c r="J33" s="243">
        <f>SUM(J7:J32)</f>
        <v>1.0000000000000004</v>
      </c>
      <c r="K33" s="244">
        <f>SUM(K7:K32)</f>
        <v>1</v>
      </c>
      <c r="L33" s="57">
        <f t="shared" si="0"/>
        <v>0.1218908321667586</v>
      </c>
      <c r="N33" s="29">
        <f t="shared" si="1"/>
        <v>2.5327312478975794</v>
      </c>
      <c r="O33" s="146">
        <f t="shared" si="1"/>
        <v>2.6195896408410091</v>
      </c>
      <c r="P33" s="57">
        <f t="shared" si="7"/>
        <v>3.429435831990893E-2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L5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175</v>
      </c>
      <c r="B39" s="39">
        <v>33582.25</v>
      </c>
      <c r="C39" s="147">
        <v>27548.01</v>
      </c>
      <c r="D39" s="247">
        <f t="shared" ref="D39:D61" si="12">B39/$B$62</f>
        <v>0.35020642336494123</v>
      </c>
      <c r="E39" s="246">
        <f t="shared" ref="E39:E61" si="13">C39/$C$62</f>
        <v>0.27671346726629942</v>
      </c>
      <c r="F39" s="52">
        <f>(C39-B39)/B39</f>
        <v>-0.17968539928087016</v>
      </c>
      <c r="H39" s="39">
        <v>6900.1580000000004</v>
      </c>
      <c r="I39" s="147">
        <v>6176.6369999999997</v>
      </c>
      <c r="J39" s="247">
        <f t="shared" ref="J39:J61" si="14">H39/$H$62</f>
        <v>0.31254407223461905</v>
      </c>
      <c r="K39" s="246">
        <f t="shared" ref="K39:K61" si="15">I39/$I$62</f>
        <v>0.25973423551395075</v>
      </c>
      <c r="L39" s="52">
        <f t="shared" ref="L39:L62" si="16">(I39-H39)/H39</f>
        <v>-0.1048557148981227</v>
      </c>
      <c r="N39" s="27">
        <f t="shared" ref="N39:O62" si="17">(H39/B39)*10</f>
        <v>2.0547038986369288</v>
      </c>
      <c r="O39" s="151">
        <f t="shared" si="17"/>
        <v>2.2421354573343049</v>
      </c>
      <c r="P39" s="61">
        <f t="shared" si="7"/>
        <v>9.1220714975873834E-2</v>
      </c>
    </row>
    <row r="40" spans="1:16" ht="20.100000000000001" customHeight="1" x14ac:dyDescent="0.25">
      <c r="A40" s="38" t="s">
        <v>178</v>
      </c>
      <c r="B40" s="19">
        <v>17212.61</v>
      </c>
      <c r="C40" s="140">
        <v>18685.559999999998</v>
      </c>
      <c r="D40" s="247">
        <f t="shared" si="12"/>
        <v>0.17949859181191319</v>
      </c>
      <c r="E40" s="215">
        <f t="shared" si="13"/>
        <v>0.18769218159179096</v>
      </c>
      <c r="F40" s="52">
        <f t="shared" ref="F40:F62" si="18">(C40-B40)/B40</f>
        <v>8.5573890304840292E-2</v>
      </c>
      <c r="H40" s="19">
        <v>3762.748</v>
      </c>
      <c r="I40" s="140">
        <v>3911.7440000000001</v>
      </c>
      <c r="J40" s="247">
        <f t="shared" si="14"/>
        <v>0.17043444261894702</v>
      </c>
      <c r="K40" s="215">
        <f t="shared" si="15"/>
        <v>0.16449304651807836</v>
      </c>
      <c r="L40" s="52">
        <f t="shared" si="16"/>
        <v>3.9597655755846548E-2</v>
      </c>
      <c r="N40" s="27">
        <f t="shared" si="17"/>
        <v>2.1860415125887358</v>
      </c>
      <c r="O40" s="152">
        <f t="shared" si="17"/>
        <v>2.09345826402848</v>
      </c>
      <c r="P40" s="52">
        <f t="shared" si="7"/>
        <v>-4.2352008425776709E-2</v>
      </c>
    </row>
    <row r="41" spans="1:16" ht="20.100000000000001" customHeight="1" x14ac:dyDescent="0.25">
      <c r="A41" s="38" t="s">
        <v>174</v>
      </c>
      <c r="B41" s="19">
        <v>15658.169999999998</v>
      </c>
      <c r="C41" s="140">
        <v>13584.59</v>
      </c>
      <c r="D41" s="247">
        <f t="shared" si="12"/>
        <v>0.16328839527250918</v>
      </c>
      <c r="E41" s="215">
        <f t="shared" si="13"/>
        <v>0.13645410322891194</v>
      </c>
      <c r="F41" s="52">
        <f t="shared" si="18"/>
        <v>-0.13242799126590132</v>
      </c>
      <c r="H41" s="19">
        <v>3771.556</v>
      </c>
      <c r="I41" s="140">
        <v>3383.6200000000003</v>
      </c>
      <c r="J41" s="247">
        <f t="shared" si="14"/>
        <v>0.17083340278598125</v>
      </c>
      <c r="K41" s="215">
        <f t="shared" si="15"/>
        <v>0.14228486374862473</v>
      </c>
      <c r="L41" s="52">
        <f t="shared" si="16"/>
        <v>-0.1028583428165987</v>
      </c>
      <c r="N41" s="27">
        <f t="shared" si="17"/>
        <v>2.4086824961026738</v>
      </c>
      <c r="O41" s="152">
        <f t="shared" si="17"/>
        <v>2.4907781537757123</v>
      </c>
      <c r="P41" s="52">
        <f t="shared" si="7"/>
        <v>3.4083220933382431E-2</v>
      </c>
    </row>
    <row r="42" spans="1:16" ht="20.100000000000001" customHeight="1" x14ac:dyDescent="0.25">
      <c r="A42" s="38" t="s">
        <v>180</v>
      </c>
      <c r="B42" s="19">
        <v>7040.7</v>
      </c>
      <c r="C42" s="140">
        <v>12655.53</v>
      </c>
      <c r="D42" s="247">
        <f t="shared" si="12"/>
        <v>7.3422667182381815E-2</v>
      </c>
      <c r="E42" s="215">
        <f t="shared" si="13"/>
        <v>0.12712190776730045</v>
      </c>
      <c r="F42" s="52">
        <f t="shared" si="18"/>
        <v>0.79748178448165674</v>
      </c>
      <c r="H42" s="19">
        <v>1642.8630000000001</v>
      </c>
      <c r="I42" s="140">
        <v>2999.3690000000006</v>
      </c>
      <c r="J42" s="247">
        <f t="shared" si="14"/>
        <v>7.4413816631964502E-2</v>
      </c>
      <c r="K42" s="215">
        <f t="shared" si="15"/>
        <v>0.1261266955204334</v>
      </c>
      <c r="L42" s="52">
        <f t="shared" si="16"/>
        <v>0.82569636056080176</v>
      </c>
      <c r="N42" s="27">
        <f t="shared" si="17"/>
        <v>2.3333802036729305</v>
      </c>
      <c r="O42" s="152">
        <f t="shared" si="17"/>
        <v>2.3700066295129485</v>
      </c>
      <c r="P42" s="52">
        <f t="shared" si="7"/>
        <v>1.5696724341093229E-2</v>
      </c>
    </row>
    <row r="43" spans="1:16" ht="20.100000000000001" customHeight="1" x14ac:dyDescent="0.25">
      <c r="A43" s="38" t="s">
        <v>179</v>
      </c>
      <c r="B43" s="19">
        <v>4259.46</v>
      </c>
      <c r="C43" s="140">
        <v>3816.25</v>
      </c>
      <c r="D43" s="247">
        <f t="shared" si="12"/>
        <v>4.4419008615147366E-2</v>
      </c>
      <c r="E43" s="215">
        <f t="shared" si="13"/>
        <v>3.8333359449739389E-2</v>
      </c>
      <c r="F43" s="52">
        <f t="shared" si="18"/>
        <v>-0.10405309593234824</v>
      </c>
      <c r="H43" s="19">
        <v>1499.1079999999999</v>
      </c>
      <c r="I43" s="140">
        <v>1305.6119999999999</v>
      </c>
      <c r="J43" s="247">
        <f t="shared" si="14"/>
        <v>6.7902404414434459E-2</v>
      </c>
      <c r="K43" s="215">
        <f t="shared" si="15"/>
        <v>5.4902390200013418E-2</v>
      </c>
      <c r="L43" s="52">
        <f t="shared" si="16"/>
        <v>-0.12907408939182508</v>
      </c>
      <c r="N43" s="27">
        <f t="shared" si="17"/>
        <v>3.5194789949899752</v>
      </c>
      <c r="O43" s="152">
        <f t="shared" si="17"/>
        <v>3.4211909597117582</v>
      </c>
      <c r="P43" s="52">
        <f t="shared" si="7"/>
        <v>-2.7926870828929869E-2</v>
      </c>
    </row>
    <row r="44" spans="1:16" ht="20.100000000000001" customHeight="1" x14ac:dyDescent="0.25">
      <c r="A44" s="38" t="s">
        <v>176</v>
      </c>
      <c r="B44" s="19">
        <v>4121.3999999999996</v>
      </c>
      <c r="C44" s="140">
        <v>4464.34</v>
      </c>
      <c r="D44" s="247">
        <f t="shared" si="12"/>
        <v>4.2979274862651212E-2</v>
      </c>
      <c r="E44" s="215">
        <f t="shared" si="13"/>
        <v>4.4843275447323826E-2</v>
      </c>
      <c r="F44" s="52">
        <f t="shared" si="18"/>
        <v>8.3209588974620399E-2</v>
      </c>
      <c r="H44" s="19">
        <v>957.452</v>
      </c>
      <c r="I44" s="140">
        <v>1069.79</v>
      </c>
      <c r="J44" s="247">
        <f t="shared" si="14"/>
        <v>4.3367984769215495E-2</v>
      </c>
      <c r="K44" s="215">
        <f t="shared" si="15"/>
        <v>4.4985821217997657E-2</v>
      </c>
      <c r="L44" s="52">
        <f t="shared" si="16"/>
        <v>0.11733016380977841</v>
      </c>
      <c r="N44" s="27">
        <f t="shared" si="17"/>
        <v>2.3231232105595185</v>
      </c>
      <c r="O44" s="152">
        <f t="shared" si="17"/>
        <v>2.396300460986394</v>
      </c>
      <c r="P44" s="52">
        <f t="shared" si="7"/>
        <v>3.1499513282057454E-2</v>
      </c>
    </row>
    <row r="45" spans="1:16" ht="20.100000000000001" customHeight="1" x14ac:dyDescent="0.25">
      <c r="A45" s="38" t="s">
        <v>186</v>
      </c>
      <c r="B45" s="19">
        <v>3026.7</v>
      </c>
      <c r="C45" s="140">
        <v>4665.6100000000006</v>
      </c>
      <c r="D45" s="247">
        <f t="shared" si="12"/>
        <v>3.1563393804723255E-2</v>
      </c>
      <c r="E45" s="215">
        <f t="shared" si="13"/>
        <v>4.686498661835535E-2</v>
      </c>
      <c r="F45" s="52">
        <f t="shared" si="18"/>
        <v>0.54148412462417839</v>
      </c>
      <c r="H45" s="19">
        <v>633.84599999999989</v>
      </c>
      <c r="I45" s="140">
        <v>1019.474</v>
      </c>
      <c r="J45" s="247">
        <f t="shared" si="14"/>
        <v>2.8710184608761756E-2</v>
      </c>
      <c r="K45" s="215">
        <f t="shared" si="15"/>
        <v>4.2869979248634733E-2</v>
      </c>
      <c r="L45" s="52">
        <f t="shared" si="16"/>
        <v>0.60839383698879579</v>
      </c>
      <c r="N45" s="27">
        <f t="shared" si="17"/>
        <v>2.0941817821389632</v>
      </c>
      <c r="O45" s="152">
        <f t="shared" si="17"/>
        <v>2.1850819078319876</v>
      </c>
      <c r="P45" s="52">
        <f t="shared" si="7"/>
        <v>4.3406034026416039E-2</v>
      </c>
    </row>
    <row r="46" spans="1:16" ht="20.100000000000001" customHeight="1" x14ac:dyDescent="0.25">
      <c r="A46" s="38" t="s">
        <v>185</v>
      </c>
      <c r="B46" s="19">
        <v>1712.1299999999999</v>
      </c>
      <c r="C46" s="140">
        <v>3010.34</v>
      </c>
      <c r="D46" s="247">
        <f t="shared" si="12"/>
        <v>1.7854638198328485E-2</v>
      </c>
      <c r="E46" s="215">
        <f t="shared" si="13"/>
        <v>3.0238177605222006E-2</v>
      </c>
      <c r="F46" s="52">
        <f t="shared" si="18"/>
        <v>0.75824265680760239</v>
      </c>
      <c r="H46" s="19">
        <v>426.827</v>
      </c>
      <c r="I46" s="140">
        <v>797.03500000000008</v>
      </c>
      <c r="J46" s="247">
        <f t="shared" si="14"/>
        <v>1.9333216532097634E-2</v>
      </c>
      <c r="K46" s="215">
        <f t="shared" si="15"/>
        <v>3.3516179824532637E-2</v>
      </c>
      <c r="L46" s="52">
        <f t="shared" si="16"/>
        <v>0.86734906648361065</v>
      </c>
      <c r="N46" s="27">
        <f t="shared" si="17"/>
        <v>2.4929590626879969</v>
      </c>
      <c r="O46" s="152">
        <f t="shared" si="17"/>
        <v>2.6476577396573147</v>
      </c>
      <c r="P46" s="52">
        <f t="shared" si="7"/>
        <v>6.2054238789832399E-2</v>
      </c>
    </row>
    <row r="47" spans="1:16" ht="20.100000000000001" customHeight="1" x14ac:dyDescent="0.25">
      <c r="A47" s="38" t="s">
        <v>183</v>
      </c>
      <c r="B47" s="19">
        <v>1060.7600000000002</v>
      </c>
      <c r="C47" s="140">
        <v>2233.79</v>
      </c>
      <c r="D47" s="247">
        <f t="shared" si="12"/>
        <v>1.1061943903359517E-2</v>
      </c>
      <c r="E47" s="215">
        <f t="shared" si="13"/>
        <v>2.2437910253582272E-2</v>
      </c>
      <c r="F47" s="52">
        <f t="shared" si="18"/>
        <v>1.1058392096232885</v>
      </c>
      <c r="H47" s="19">
        <v>304.29300000000001</v>
      </c>
      <c r="I47" s="140">
        <v>597.73799999999994</v>
      </c>
      <c r="J47" s="247">
        <f t="shared" si="14"/>
        <v>1.3783013863231672E-2</v>
      </c>
      <c r="K47" s="215">
        <f t="shared" si="15"/>
        <v>2.5135526414720163E-2</v>
      </c>
      <c r="L47" s="52">
        <f t="shared" si="16"/>
        <v>0.96435014936262065</v>
      </c>
      <c r="N47" s="27">
        <f t="shared" si="17"/>
        <v>2.8686319242807041</v>
      </c>
      <c r="O47" s="152">
        <f t="shared" si="17"/>
        <v>2.6758916460365567</v>
      </c>
      <c r="P47" s="52">
        <f t="shared" si="7"/>
        <v>-6.7188919084652562E-2</v>
      </c>
    </row>
    <row r="48" spans="1:16" ht="20.100000000000001" customHeight="1" x14ac:dyDescent="0.25">
      <c r="A48" s="38" t="s">
        <v>177</v>
      </c>
      <c r="B48" s="19">
        <v>1382.97</v>
      </c>
      <c r="C48" s="140">
        <v>1395.58</v>
      </c>
      <c r="D48" s="247">
        <f t="shared" si="12"/>
        <v>1.4422052641529761E-2</v>
      </c>
      <c r="E48" s="215">
        <f t="shared" si="13"/>
        <v>1.4018282287813245E-2</v>
      </c>
      <c r="F48" s="52">
        <f t="shared" si="18"/>
        <v>9.1180575139011687E-3</v>
      </c>
      <c r="H48" s="19">
        <v>446.84699999999998</v>
      </c>
      <c r="I48" s="140">
        <v>470.25499999999994</v>
      </c>
      <c r="J48" s="247">
        <f t="shared" si="14"/>
        <v>2.0240026539366605E-2</v>
      </c>
      <c r="K48" s="215">
        <f t="shared" si="15"/>
        <v>1.9774729018657389E-2</v>
      </c>
      <c r="L48" s="52">
        <f t="shared" si="16"/>
        <v>5.2384820755202476E-2</v>
      </c>
      <c r="N48" s="27">
        <f t="shared" si="17"/>
        <v>3.231067919043797</v>
      </c>
      <c r="O48" s="152">
        <f t="shared" si="17"/>
        <v>3.3696026025021855</v>
      </c>
      <c r="P48" s="52">
        <f t="shared" si="7"/>
        <v>4.2875819057182331E-2</v>
      </c>
    </row>
    <row r="49" spans="1:16" ht="20.100000000000001" customHeight="1" x14ac:dyDescent="0.25">
      <c r="A49" s="38" t="s">
        <v>182</v>
      </c>
      <c r="B49" s="19">
        <v>1476.03</v>
      </c>
      <c r="C49" s="140">
        <v>1518.54</v>
      </c>
      <c r="D49" s="247">
        <f t="shared" si="12"/>
        <v>1.5392512028805521E-2</v>
      </c>
      <c r="E49" s="215">
        <f t="shared" si="13"/>
        <v>1.5253387398311759E-2</v>
      </c>
      <c r="F49" s="52">
        <f t="shared" si="18"/>
        <v>2.8800227637649636E-2</v>
      </c>
      <c r="H49" s="19">
        <v>420.81800000000004</v>
      </c>
      <c r="I49" s="140">
        <v>458.60300000000001</v>
      </c>
      <c r="J49" s="247">
        <f t="shared" si="14"/>
        <v>1.9061037644301466E-2</v>
      </c>
      <c r="K49" s="215">
        <f t="shared" si="15"/>
        <v>1.9284749874309334E-2</v>
      </c>
      <c r="L49" s="52">
        <f t="shared" si="16"/>
        <v>8.9789410148805343E-2</v>
      </c>
      <c r="N49" s="27">
        <f t="shared" si="17"/>
        <v>2.8510125132958004</v>
      </c>
      <c r="O49" s="152">
        <f t="shared" si="17"/>
        <v>3.0200258142689691</v>
      </c>
      <c r="P49" s="52">
        <f t="shared" si="7"/>
        <v>5.9281851687766722E-2</v>
      </c>
    </row>
    <row r="50" spans="1:16" ht="20.100000000000001" customHeight="1" x14ac:dyDescent="0.25">
      <c r="A50" s="38" t="s">
        <v>181</v>
      </c>
      <c r="B50" s="19">
        <v>1156.3500000000001</v>
      </c>
      <c r="C50" s="140">
        <v>1605.1799999999998</v>
      </c>
      <c r="D50" s="247">
        <f t="shared" si="12"/>
        <v>1.205878693827989E-2</v>
      </c>
      <c r="E50" s="215">
        <f t="shared" si="13"/>
        <v>1.6123666405904399E-2</v>
      </c>
      <c r="F50" s="52">
        <f t="shared" si="18"/>
        <v>0.38814372811000097</v>
      </c>
      <c r="H50" s="19">
        <v>318.38599999999997</v>
      </c>
      <c r="I50" s="140">
        <v>415.64299999999997</v>
      </c>
      <c r="J50" s="247">
        <f t="shared" si="14"/>
        <v>1.4421359189527458E-2</v>
      </c>
      <c r="K50" s="215">
        <f t="shared" si="15"/>
        <v>1.7478235624292807E-2</v>
      </c>
      <c r="L50" s="52">
        <f t="shared" si="16"/>
        <v>0.30546883342860559</v>
      </c>
      <c r="N50" s="27">
        <f t="shared" si="17"/>
        <v>2.7533705193064377</v>
      </c>
      <c r="O50" s="152">
        <f t="shared" si="17"/>
        <v>2.589385614074434</v>
      </c>
      <c r="P50" s="52">
        <f t="shared" si="7"/>
        <v>-5.9557877910783617E-2</v>
      </c>
    </row>
    <row r="51" spans="1:16" ht="20.100000000000001" customHeight="1" x14ac:dyDescent="0.25">
      <c r="A51" s="38" t="s">
        <v>187</v>
      </c>
      <c r="B51" s="19">
        <v>670.65</v>
      </c>
      <c r="C51" s="140">
        <v>1578.88</v>
      </c>
      <c r="D51" s="247">
        <f t="shared" si="12"/>
        <v>6.9937522896678407E-3</v>
      </c>
      <c r="E51" s="215">
        <f t="shared" si="13"/>
        <v>1.5859488913987432E-2</v>
      </c>
      <c r="F51" s="52">
        <f t="shared" si="18"/>
        <v>1.3542533363155151</v>
      </c>
      <c r="H51" s="19">
        <v>177.762</v>
      </c>
      <c r="I51" s="140">
        <v>375.88600000000002</v>
      </c>
      <c r="J51" s="247">
        <f t="shared" si="14"/>
        <v>8.0517662593480241E-3</v>
      </c>
      <c r="K51" s="215">
        <f t="shared" si="15"/>
        <v>1.5806410972572439E-2</v>
      </c>
      <c r="L51" s="52">
        <f t="shared" si="16"/>
        <v>1.1145464159944196</v>
      </c>
      <c r="N51" s="27">
        <f t="shared" si="17"/>
        <v>2.6505927085663163</v>
      </c>
      <c r="O51" s="152">
        <f t="shared" si="17"/>
        <v>2.3807129104175111</v>
      </c>
      <c r="P51" s="52">
        <f t="shared" si="7"/>
        <v>-0.10181866013461607</v>
      </c>
    </row>
    <row r="52" spans="1:16" ht="20.100000000000001" customHeight="1" x14ac:dyDescent="0.25">
      <c r="A52" s="38" t="s">
        <v>188</v>
      </c>
      <c r="B52" s="19">
        <v>2209.25</v>
      </c>
      <c r="C52" s="140">
        <v>1207.1300000000001</v>
      </c>
      <c r="D52" s="247">
        <f t="shared" si="12"/>
        <v>2.3038764252514242E-2</v>
      </c>
      <c r="E52" s="215">
        <f t="shared" si="13"/>
        <v>1.2125345088126804E-2</v>
      </c>
      <c r="F52" s="52">
        <f t="shared" si="18"/>
        <v>-0.45360190109765752</v>
      </c>
      <c r="H52" s="19">
        <v>406.67800000000005</v>
      </c>
      <c r="I52" s="140">
        <v>336.41700000000003</v>
      </c>
      <c r="J52" s="247">
        <f t="shared" si="14"/>
        <v>1.8420563443363239E-2</v>
      </c>
      <c r="K52" s="215">
        <f t="shared" si="15"/>
        <v>1.4146697030908047E-2</v>
      </c>
      <c r="L52" s="52">
        <f t="shared" si="16"/>
        <v>-0.1727681359699812</v>
      </c>
      <c r="N52" s="27">
        <f t="shared" si="17"/>
        <v>1.8407966504469844</v>
      </c>
      <c r="O52" s="152">
        <f t="shared" si="17"/>
        <v>2.7869160736623231</v>
      </c>
      <c r="P52" s="52">
        <f t="shared" si="7"/>
        <v>0.5139728079066207</v>
      </c>
    </row>
    <row r="53" spans="1:16" ht="20.100000000000001" customHeight="1" x14ac:dyDescent="0.25">
      <c r="A53" s="38" t="s">
        <v>191</v>
      </c>
      <c r="B53" s="19">
        <v>542.20999999999992</v>
      </c>
      <c r="C53" s="140">
        <v>723.29</v>
      </c>
      <c r="D53" s="247">
        <f t="shared" si="12"/>
        <v>5.6543389681365831E-3</v>
      </c>
      <c r="E53" s="215">
        <f t="shared" si="13"/>
        <v>7.2652828185789716E-3</v>
      </c>
      <c r="F53" s="52">
        <f t="shared" si="18"/>
        <v>0.33396654432784356</v>
      </c>
      <c r="H53" s="19">
        <v>134.28299999999999</v>
      </c>
      <c r="I53" s="140">
        <v>177.428</v>
      </c>
      <c r="J53" s="247">
        <f t="shared" si="14"/>
        <v>6.0823760342707143E-3</v>
      </c>
      <c r="K53" s="215">
        <f t="shared" si="15"/>
        <v>7.461038416013319E-3</v>
      </c>
      <c r="L53" s="52">
        <f t="shared" si="16"/>
        <v>0.32129904753393962</v>
      </c>
      <c r="N53" s="27">
        <f t="shared" si="17"/>
        <v>2.4765865624020216</v>
      </c>
      <c r="O53" s="152">
        <f t="shared" si="17"/>
        <v>2.4530686170139226</v>
      </c>
      <c r="P53" s="52">
        <f t="shared" si="7"/>
        <v>-9.4961128131491827E-3</v>
      </c>
    </row>
    <row r="54" spans="1:16" ht="20.100000000000001" customHeight="1" x14ac:dyDescent="0.25">
      <c r="A54" s="38" t="s">
        <v>190</v>
      </c>
      <c r="B54" s="19">
        <v>206.88000000000002</v>
      </c>
      <c r="C54" s="140">
        <v>241.87</v>
      </c>
      <c r="D54" s="247">
        <f t="shared" si="12"/>
        <v>2.1574106817065278E-3</v>
      </c>
      <c r="E54" s="215">
        <f t="shared" si="13"/>
        <v>2.4295288961961262E-3</v>
      </c>
      <c r="F54" s="52">
        <f t="shared" si="18"/>
        <v>0.16913186388244381</v>
      </c>
      <c r="H54" s="19">
        <v>56.06</v>
      </c>
      <c r="I54" s="140">
        <v>64.132999999999996</v>
      </c>
      <c r="J54" s="247">
        <f t="shared" si="14"/>
        <v>2.539249201173762E-3</v>
      </c>
      <c r="K54" s="215">
        <f t="shared" si="15"/>
        <v>2.6968616945137304E-3</v>
      </c>
      <c r="L54" s="52">
        <f t="shared" si="16"/>
        <v>0.14400642169104519</v>
      </c>
      <c r="N54" s="27">
        <f t="shared" si="17"/>
        <v>2.7097834493426136</v>
      </c>
      <c r="O54" s="152">
        <f t="shared" si="17"/>
        <v>2.651548352420722</v>
      </c>
      <c r="P54" s="52">
        <f t="shared" si="7"/>
        <v>-2.1490682931146893E-2</v>
      </c>
    </row>
    <row r="55" spans="1:16" ht="20.100000000000001" customHeight="1" x14ac:dyDescent="0.25">
      <c r="A55" s="38" t="s">
        <v>184</v>
      </c>
      <c r="B55" s="19">
        <v>26.240000000000002</v>
      </c>
      <c r="C55" s="140">
        <v>159.38999999999999</v>
      </c>
      <c r="D55" s="247">
        <f t="shared" si="12"/>
        <v>2.7363909651962151E-4</v>
      </c>
      <c r="E55" s="215">
        <f t="shared" si="13"/>
        <v>1.601036138275522E-3</v>
      </c>
      <c r="F55" s="52">
        <f t="shared" si="18"/>
        <v>5.0743140243902429</v>
      </c>
      <c r="H55" s="19">
        <v>14.016999999999999</v>
      </c>
      <c r="I55" s="140">
        <v>43.825000000000003</v>
      </c>
      <c r="J55" s="247">
        <f t="shared" si="14"/>
        <v>6.3490289070375697E-4</v>
      </c>
      <c r="K55" s="215">
        <f t="shared" si="15"/>
        <v>1.8428884312610397E-3</v>
      </c>
      <c r="L55" s="52">
        <f t="shared" si="16"/>
        <v>2.1265606049796677</v>
      </c>
      <c r="N55" s="27">
        <f t="shared" ref="N55:N56" si="19">(H55/B55)*10</f>
        <v>5.341844512195121</v>
      </c>
      <c r="O55" s="152">
        <f t="shared" ref="O55:O56" si="20">(I55/C55)*10</f>
        <v>2.7495451408494893</v>
      </c>
      <c r="P55" s="52">
        <f t="shared" ref="P55:P56" si="21">(O55-N55)/N55</f>
        <v>-0.48528169725411563</v>
      </c>
    </row>
    <row r="56" spans="1:16" ht="20.100000000000001" customHeight="1" x14ac:dyDescent="0.25">
      <c r="A56" s="38" t="s">
        <v>192</v>
      </c>
      <c r="B56" s="19">
        <v>135.38999999999999</v>
      </c>
      <c r="C56" s="140">
        <v>102.17999999999999</v>
      </c>
      <c r="D56" s="247">
        <f t="shared" si="12"/>
        <v>1.4118901401597389E-3</v>
      </c>
      <c r="E56" s="215">
        <f t="shared" si="13"/>
        <v>1.0263747575694386E-3</v>
      </c>
      <c r="F56" s="52">
        <f t="shared" si="18"/>
        <v>-0.2452913804564591</v>
      </c>
      <c r="H56" s="19">
        <v>61.543999999999997</v>
      </c>
      <c r="I56" s="140">
        <v>43.565000000000005</v>
      </c>
      <c r="J56" s="247">
        <f t="shared" si="14"/>
        <v>2.7876481062618264E-3</v>
      </c>
      <c r="K56" s="215">
        <f t="shared" si="15"/>
        <v>1.8319551513493941E-3</v>
      </c>
      <c r="L56" s="52">
        <f t="shared" ref="L56:L57" si="22">(I56-H56)/H56</f>
        <v>-0.29213245807877281</v>
      </c>
      <c r="N56" s="27">
        <f t="shared" si="19"/>
        <v>4.5456828421596871</v>
      </c>
      <c r="O56" s="152">
        <f t="shared" si="20"/>
        <v>4.2635545116461158</v>
      </c>
      <c r="P56" s="52">
        <f t="shared" si="21"/>
        <v>-6.2065115475484892E-2</v>
      </c>
    </row>
    <row r="57" spans="1:16" ht="20.100000000000001" customHeight="1" x14ac:dyDescent="0.25">
      <c r="A57" s="38" t="s">
        <v>193</v>
      </c>
      <c r="B57" s="19">
        <v>125.46</v>
      </c>
      <c r="C57" s="140">
        <v>62.53</v>
      </c>
      <c r="D57" s="247">
        <f t="shared" si="12"/>
        <v>1.30833693023444E-3</v>
      </c>
      <c r="E57" s="215">
        <f t="shared" si="13"/>
        <v>6.2809956538282456E-4</v>
      </c>
      <c r="F57" s="52">
        <f t="shared" si="18"/>
        <v>-0.50159413358839466</v>
      </c>
      <c r="H57" s="19">
        <v>47.52</v>
      </c>
      <c r="I57" s="140">
        <v>35.038999999999994</v>
      </c>
      <c r="J57" s="247">
        <f t="shared" si="14"/>
        <v>2.1524281491219618E-3</v>
      </c>
      <c r="K57" s="215">
        <f t="shared" si="15"/>
        <v>1.4734276724005832E-3</v>
      </c>
      <c r="L57" s="52">
        <f t="shared" si="22"/>
        <v>-0.26264730639730655</v>
      </c>
      <c r="N57" s="27">
        <f t="shared" ref="N57:N58" si="23">(H57/B57)*10</f>
        <v>3.7876614060258254</v>
      </c>
      <c r="O57" s="152">
        <f t="shared" ref="O57:O58" si="24">(I57/C57)*10</f>
        <v>5.6035502958579873</v>
      </c>
      <c r="P57" s="52">
        <f t="shared" ref="P57:P58" si="25">(O57-N57)/N57</f>
        <v>0.47942218038371848</v>
      </c>
    </row>
    <row r="58" spans="1:16" ht="20.100000000000001" customHeight="1" x14ac:dyDescent="0.25">
      <c r="A58" s="38" t="s">
        <v>214</v>
      </c>
      <c r="B58" s="19">
        <v>113.92</v>
      </c>
      <c r="C58" s="140">
        <v>93.850000000000023</v>
      </c>
      <c r="D58" s="247">
        <f t="shared" si="12"/>
        <v>1.1879941263534786E-3</v>
      </c>
      <c r="E58" s="215">
        <f t="shared" si="13"/>
        <v>9.4270181050980478E-4</v>
      </c>
      <c r="F58" s="52">
        <f t="shared" si="18"/>
        <v>-0.17617626404494363</v>
      </c>
      <c r="H58" s="19">
        <v>34.734999999999999</v>
      </c>
      <c r="I58" s="140">
        <v>30.610999999999997</v>
      </c>
      <c r="J58" s="247">
        <f t="shared" si="14"/>
        <v>1.5733289511732182E-3</v>
      </c>
      <c r="K58" s="215">
        <f t="shared" si="15"/>
        <v>1.2872255052899413E-3</v>
      </c>
      <c r="L58" s="52">
        <f t="shared" si="16"/>
        <v>-0.11872750827695415</v>
      </c>
      <c r="N58" s="27">
        <f t="shared" si="23"/>
        <v>3.04906952247191</v>
      </c>
      <c r="O58" s="152">
        <f t="shared" si="24"/>
        <v>3.2616941928609471</v>
      </c>
      <c r="P58" s="52">
        <f t="shared" si="25"/>
        <v>6.9734280842720903E-2</v>
      </c>
    </row>
    <row r="59" spans="1:16" ht="20.100000000000001" customHeight="1" x14ac:dyDescent="0.25">
      <c r="A59" s="38" t="s">
        <v>189</v>
      </c>
      <c r="B59" s="19">
        <v>63.47</v>
      </c>
      <c r="C59" s="140">
        <v>66.599999999999994</v>
      </c>
      <c r="D59" s="247">
        <f t="shared" ref="D59" si="26">B59/$B$62</f>
        <v>6.6188542134528871E-4</v>
      </c>
      <c r="E59" s="215">
        <f t="shared" ref="E59" si="27">C59/$C$62</f>
        <v>6.6898178561484263E-4</v>
      </c>
      <c r="F59" s="52">
        <f t="shared" si="18"/>
        <v>4.9314636836300545E-2</v>
      </c>
      <c r="H59" s="19">
        <v>21.855</v>
      </c>
      <c r="I59" s="140">
        <v>25.309000000000001</v>
      </c>
      <c r="J59" s="247">
        <f t="shared" ref="J59:J60" si="28">H59/$H$62</f>
        <v>9.8992670873443759E-4</v>
      </c>
      <c r="K59" s="215">
        <f t="shared" ref="K59:K60" si="29">I59/$I$62</f>
        <v>1.0642706972455369E-3</v>
      </c>
      <c r="L59" s="52">
        <f t="shared" si="16"/>
        <v>0.15804163806909177</v>
      </c>
      <c r="N59" s="27">
        <f t="shared" ref="N59:N60" si="30">(H59/B59)*10</f>
        <v>3.4433590672758783</v>
      </c>
      <c r="O59" s="152">
        <f t="shared" ref="O59:O60" si="31">(I59/C59)*10</f>
        <v>3.8001501501501505</v>
      </c>
      <c r="P59" s="52">
        <f t="shared" ref="P59:P60" si="32">(O59-N59)/N59</f>
        <v>0.10361715868236128</v>
      </c>
    </row>
    <row r="60" spans="1:16" ht="20.100000000000001" customHeight="1" x14ac:dyDescent="0.25">
      <c r="A60" s="38" t="s">
        <v>195</v>
      </c>
      <c r="B60" s="19">
        <v>52.360000000000007</v>
      </c>
      <c r="C60" s="140">
        <v>86.1</v>
      </c>
      <c r="D60" s="247">
        <f t="shared" si="12"/>
        <v>5.4602679473198868E-4</v>
      </c>
      <c r="E60" s="215">
        <f t="shared" si="13"/>
        <v>8.6485483095252182E-4</v>
      </c>
      <c r="F60" s="52">
        <f t="shared" si="18"/>
        <v>0.6443850267379676</v>
      </c>
      <c r="H60" s="19">
        <v>12.666</v>
      </c>
      <c r="I60" s="140">
        <v>23.862999999999996</v>
      </c>
      <c r="J60" s="247">
        <f t="shared" si="28"/>
        <v>5.7370906853490664E-4</v>
      </c>
      <c r="K60" s="215">
        <f t="shared" si="29"/>
        <v>1.0034648405061535E-3</v>
      </c>
      <c r="L60" s="52">
        <f t="shared" si="16"/>
        <v>0.88402021159008337</v>
      </c>
      <c r="N60" s="27">
        <f t="shared" si="30"/>
        <v>2.4190221543162718</v>
      </c>
      <c r="O60" s="152">
        <f t="shared" si="31"/>
        <v>2.771544715447154</v>
      </c>
      <c r="P60" s="52">
        <f t="shared" si="32"/>
        <v>0.14572936444665241</v>
      </c>
    </row>
    <row r="61" spans="1:16" ht="20.100000000000001" customHeight="1" thickBot="1" x14ac:dyDescent="0.3">
      <c r="A61" s="8" t="s">
        <v>17</v>
      </c>
      <c r="B61" s="19">
        <f>B62-SUM(B39:B60)</f>
        <v>57.369999999980791</v>
      </c>
      <c r="C61" s="140">
        <f>C62-SUM(C39:C60)</f>
        <v>49.139999999999418</v>
      </c>
      <c r="D61" s="247">
        <f t="shared" si="12"/>
        <v>5.9827267405965809E-4</v>
      </c>
      <c r="E61" s="215">
        <f t="shared" si="13"/>
        <v>4.9360007425094563E-4</v>
      </c>
      <c r="F61" s="52">
        <f t="shared" si="18"/>
        <v>-0.14345476729970594</v>
      </c>
      <c r="H61" s="19">
        <f>H62-SUM(H39:H60)</f>
        <v>25.369999999991705</v>
      </c>
      <c r="I61" s="140">
        <f>I62-SUM(I39:I60)</f>
        <v>19.007999999990716</v>
      </c>
      <c r="J61" s="247">
        <f t="shared" si="14"/>
        <v>1.1491393548654528E-3</v>
      </c>
      <c r="K61" s="215">
        <f t="shared" si="15"/>
        <v>7.9930686369407259E-4</v>
      </c>
      <c r="L61" s="52">
        <f t="shared" si="16"/>
        <v>-0.25076862435960068</v>
      </c>
      <c r="N61" s="27">
        <f t="shared" si="17"/>
        <v>4.4221718668293883</v>
      </c>
      <c r="O61" s="152">
        <f t="shared" si="17"/>
        <v>3.8681318681300247</v>
      </c>
      <c r="P61" s="52">
        <f t="shared" si="7"/>
        <v>-0.12528685347017043</v>
      </c>
    </row>
    <row r="62" spans="1:16" ht="26.25" customHeight="1" thickBot="1" x14ac:dyDescent="0.3">
      <c r="A62" s="12" t="s">
        <v>18</v>
      </c>
      <c r="B62" s="17">
        <v>95892.73</v>
      </c>
      <c r="C62" s="145">
        <v>99554.27999999997</v>
      </c>
      <c r="D62" s="253">
        <f>SUM(D39:D61)</f>
        <v>0.99999999999999978</v>
      </c>
      <c r="E62" s="254">
        <f>SUM(E39:E61)</f>
        <v>0.99999999999999989</v>
      </c>
      <c r="F62" s="57">
        <f t="shared" si="18"/>
        <v>3.8183812266059942E-2</v>
      </c>
      <c r="G62" s="1"/>
      <c r="H62" s="17">
        <v>22077.392</v>
      </c>
      <c r="I62" s="145">
        <v>23780.603999999999</v>
      </c>
      <c r="J62" s="253">
        <f>SUM(J39:J61)</f>
        <v>1</v>
      </c>
      <c r="K62" s="254">
        <f>SUM(K39:K61)</f>
        <v>0.99999999999999967</v>
      </c>
      <c r="L62" s="57">
        <f t="shared" si="16"/>
        <v>7.7147336968062155E-2</v>
      </c>
      <c r="M62" s="1"/>
      <c r="N62" s="29">
        <f t="shared" si="17"/>
        <v>2.3023009147825908</v>
      </c>
      <c r="O62" s="146">
        <f t="shared" si="17"/>
        <v>2.3887073463843049</v>
      </c>
      <c r="P62" s="57">
        <f t="shared" si="7"/>
        <v>3.7530468344479463E-2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L37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152</v>
      </c>
      <c r="B68" s="39">
        <v>42446.909999999996</v>
      </c>
      <c r="C68" s="147">
        <v>41599.18</v>
      </c>
      <c r="D68" s="247">
        <f>B68/$B$96</f>
        <v>0.40206796380992277</v>
      </c>
      <c r="E68" s="246">
        <f>C68/$C$96</f>
        <v>0.34965421374413591</v>
      </c>
      <c r="F68" s="61">
        <f t="shared" ref="F68:F94" si="33">(C68-B68)/B68</f>
        <v>-1.9971536208407067E-2</v>
      </c>
      <c r="H68" s="19">
        <v>12033.656999999999</v>
      </c>
      <c r="I68" s="147">
        <v>12663.536999999998</v>
      </c>
      <c r="J68" s="245">
        <f>H68/$H$96</f>
        <v>0.41569796101834466</v>
      </c>
      <c r="K68" s="246">
        <f>I68/$I$96</f>
        <v>0.37841813583227535</v>
      </c>
      <c r="L68" s="61">
        <f t="shared" ref="L68:L96" si="34">(I68-H68)/H68</f>
        <v>5.2343190436622819E-2</v>
      </c>
      <c r="N68" s="41">
        <f t="shared" ref="N68:O96" si="35">(H68/B68)*10</f>
        <v>2.8349901088206417</v>
      </c>
      <c r="O68" s="149">
        <f t="shared" si="35"/>
        <v>3.044179476614683</v>
      </c>
      <c r="P68" s="61">
        <f t="shared" si="7"/>
        <v>7.3788394232198656E-2</v>
      </c>
    </row>
    <row r="69" spans="1:16" ht="20.100000000000001" customHeight="1" x14ac:dyDescent="0.25">
      <c r="A69" s="38" t="s">
        <v>153</v>
      </c>
      <c r="B69" s="19">
        <v>14514.470000000001</v>
      </c>
      <c r="C69" s="140">
        <v>16298.4</v>
      </c>
      <c r="D69" s="247">
        <f t="shared" ref="D69:D95" si="36">B69/$B$96</f>
        <v>0.1374847638775169</v>
      </c>
      <c r="E69" s="215">
        <f t="shared" ref="E69:E95" si="37">C69/$C$96</f>
        <v>0.13699318681972636</v>
      </c>
      <c r="F69" s="52">
        <f t="shared" si="33"/>
        <v>0.1229070024603033</v>
      </c>
      <c r="H69" s="19">
        <v>3283.8710000000001</v>
      </c>
      <c r="I69" s="140">
        <v>3945.2739999999999</v>
      </c>
      <c r="J69" s="214">
        <f t="shared" ref="J69:J96" si="38">H69/$H$96</f>
        <v>0.11344003563898095</v>
      </c>
      <c r="K69" s="215">
        <f t="shared" ref="K69:K96" si="39">I69/$I$96</f>
        <v>0.11789464763498099</v>
      </c>
      <c r="L69" s="52">
        <f t="shared" si="34"/>
        <v>0.20140955597829505</v>
      </c>
      <c r="N69" s="40">
        <f t="shared" si="35"/>
        <v>2.2624808208635931</v>
      </c>
      <c r="O69" s="143">
        <f t="shared" si="35"/>
        <v>2.420651106857115</v>
      </c>
      <c r="P69" s="52">
        <f t="shared" si="7"/>
        <v>6.9910111296832125E-2</v>
      </c>
    </row>
    <row r="70" spans="1:16" ht="20.100000000000001" customHeight="1" x14ac:dyDescent="0.25">
      <c r="A70" s="38" t="s">
        <v>212</v>
      </c>
      <c r="B70" s="19">
        <v>10724.61</v>
      </c>
      <c r="C70" s="140">
        <v>13154.96</v>
      </c>
      <c r="D70" s="247">
        <f t="shared" si="36"/>
        <v>0.10158624279966519</v>
      </c>
      <c r="E70" s="215">
        <f t="shared" si="37"/>
        <v>0.1105715832772559</v>
      </c>
      <c r="F70" s="52">
        <f t="shared" si="33"/>
        <v>0.2266143011261014</v>
      </c>
      <c r="H70" s="19">
        <v>2869.5520000000001</v>
      </c>
      <c r="I70" s="140">
        <v>3895.4479999999994</v>
      </c>
      <c r="J70" s="214">
        <f t="shared" si="38"/>
        <v>9.9127548295261617E-2</v>
      </c>
      <c r="K70" s="215">
        <f t="shared" si="39"/>
        <v>0.11640572222370142</v>
      </c>
      <c r="L70" s="52">
        <f t="shared" si="34"/>
        <v>0.35751085883789496</v>
      </c>
      <c r="N70" s="40">
        <f t="shared" si="35"/>
        <v>2.6756702574732323</v>
      </c>
      <c r="O70" s="143">
        <f t="shared" si="35"/>
        <v>2.9612009462590532</v>
      </c>
      <c r="P70" s="52">
        <f t="shared" si="7"/>
        <v>0.1067137058418632</v>
      </c>
    </row>
    <row r="71" spans="1:16" ht="20.100000000000001" customHeight="1" x14ac:dyDescent="0.25">
      <c r="A71" s="38" t="s">
        <v>154</v>
      </c>
      <c r="B71" s="19">
        <v>10171.17</v>
      </c>
      <c r="C71" s="140">
        <v>8716.9699999999993</v>
      </c>
      <c r="D71" s="247">
        <f t="shared" si="36"/>
        <v>9.634391788388301E-2</v>
      </c>
      <c r="E71" s="215">
        <f t="shared" si="37"/>
        <v>7.3268879136108453E-2</v>
      </c>
      <c r="F71" s="52">
        <f t="shared" si="33"/>
        <v>-0.14297273568330887</v>
      </c>
      <c r="H71" s="19">
        <v>3498.6019999999999</v>
      </c>
      <c r="I71" s="140">
        <v>3099.7369999999996</v>
      </c>
      <c r="J71" s="214">
        <f t="shared" si="38"/>
        <v>0.12085783380851745</v>
      </c>
      <c r="K71" s="215">
        <f t="shared" si="39"/>
        <v>9.2627888804709901E-2</v>
      </c>
      <c r="L71" s="52">
        <f t="shared" si="34"/>
        <v>-0.11400696621107524</v>
      </c>
      <c r="N71" s="40">
        <f t="shared" si="35"/>
        <v>3.4397242401808246</v>
      </c>
      <c r="O71" s="143">
        <f t="shared" si="35"/>
        <v>3.5559798875067825</v>
      </c>
      <c r="P71" s="52">
        <f t="shared" si="7"/>
        <v>3.3797955652353821E-2</v>
      </c>
    </row>
    <row r="72" spans="1:16" ht="20.100000000000001" customHeight="1" x14ac:dyDescent="0.25">
      <c r="A72" s="38" t="s">
        <v>158</v>
      </c>
      <c r="B72" s="19">
        <v>5480.82</v>
      </c>
      <c r="C72" s="140">
        <v>14083.029999999999</v>
      </c>
      <c r="D72" s="247">
        <f t="shared" si="36"/>
        <v>5.1915725724409646E-2</v>
      </c>
      <c r="E72" s="215">
        <f t="shared" si="37"/>
        <v>0.11837230401621085</v>
      </c>
      <c r="F72" s="52">
        <f t="shared" si="33"/>
        <v>1.5695114964549099</v>
      </c>
      <c r="H72" s="19">
        <v>1104.018</v>
      </c>
      <c r="I72" s="140">
        <v>2753.81</v>
      </c>
      <c r="J72" s="214">
        <f t="shared" si="38"/>
        <v>3.8137868773187637E-2</v>
      </c>
      <c r="K72" s="215">
        <f t="shared" si="39"/>
        <v>8.229072546132081E-2</v>
      </c>
      <c r="L72" s="52">
        <f t="shared" si="34"/>
        <v>1.4943524471521297</v>
      </c>
      <c r="N72" s="40">
        <f t="shared" si="35"/>
        <v>2.01432997252236</v>
      </c>
      <c r="O72" s="143">
        <f t="shared" si="35"/>
        <v>1.9554101638638846</v>
      </c>
      <c r="P72" s="52">
        <f t="shared" ref="P72:P86" si="40">(O72-N72)/N72</f>
        <v>-2.9250326144278936E-2</v>
      </c>
    </row>
    <row r="73" spans="1:16" ht="20.100000000000001" customHeight="1" x14ac:dyDescent="0.25">
      <c r="A73" s="38" t="s">
        <v>156</v>
      </c>
      <c r="B73" s="19">
        <v>4841.3100000000004</v>
      </c>
      <c r="C73" s="140">
        <v>4693.7300000000005</v>
      </c>
      <c r="D73" s="247">
        <f t="shared" si="36"/>
        <v>4.5858123803890968E-2</v>
      </c>
      <c r="E73" s="215">
        <f t="shared" si="37"/>
        <v>3.9452279412172622E-2</v>
      </c>
      <c r="F73" s="52">
        <f t="shared" si="33"/>
        <v>-3.0483484841912604E-2</v>
      </c>
      <c r="H73" s="19">
        <v>1394.346</v>
      </c>
      <c r="I73" s="140">
        <v>1449.2570000000001</v>
      </c>
      <c r="J73" s="214">
        <f t="shared" si="38"/>
        <v>4.816713565577653E-2</v>
      </c>
      <c r="K73" s="215">
        <f t="shared" si="39"/>
        <v>4.330742132169519E-2</v>
      </c>
      <c r="L73" s="52">
        <f t="shared" si="34"/>
        <v>3.9381186592137143E-2</v>
      </c>
      <c r="N73" s="40">
        <f t="shared" si="35"/>
        <v>2.8801006339193314</v>
      </c>
      <c r="O73" s="143">
        <f t="shared" si="35"/>
        <v>3.0876445811753124</v>
      </c>
      <c r="P73" s="52">
        <f t="shared" si="40"/>
        <v>7.2061352583207727E-2</v>
      </c>
    </row>
    <row r="74" spans="1:16" ht="20.100000000000001" customHeight="1" x14ac:dyDescent="0.25">
      <c r="A74" s="38" t="s">
        <v>160</v>
      </c>
      <c r="B74" s="19">
        <v>3219.19</v>
      </c>
      <c r="C74" s="140">
        <v>3409.0200000000004</v>
      </c>
      <c r="D74" s="247">
        <f t="shared" si="36"/>
        <v>3.0492989205039081E-2</v>
      </c>
      <c r="E74" s="215">
        <f t="shared" si="37"/>
        <v>2.8653887113592968E-2</v>
      </c>
      <c r="F74" s="52">
        <f t="shared" si="33"/>
        <v>5.8968249777117961E-2</v>
      </c>
      <c r="H74" s="19">
        <v>934.56399999999996</v>
      </c>
      <c r="I74" s="140">
        <v>1028.6869999999999</v>
      </c>
      <c r="J74" s="214">
        <f t="shared" si="38"/>
        <v>3.2284146809332212E-2</v>
      </c>
      <c r="K74" s="215">
        <f t="shared" si="39"/>
        <v>3.0739738581321775E-2</v>
      </c>
      <c r="L74" s="52">
        <f t="shared" si="34"/>
        <v>0.10071327378328283</v>
      </c>
      <c r="N74" s="40">
        <f t="shared" si="35"/>
        <v>2.9031029544699134</v>
      </c>
      <c r="O74" s="143">
        <f t="shared" si="35"/>
        <v>3.0175446315950034</v>
      </c>
      <c r="P74" s="52">
        <f t="shared" si="40"/>
        <v>3.9420468002653482E-2</v>
      </c>
    </row>
    <row r="75" spans="1:16" ht="20.100000000000001" customHeight="1" x14ac:dyDescent="0.25">
      <c r="A75" s="38" t="s">
        <v>165</v>
      </c>
      <c r="B75" s="19">
        <v>1812.6899999999998</v>
      </c>
      <c r="C75" s="140">
        <v>3149.03</v>
      </c>
      <c r="D75" s="247">
        <f t="shared" si="36"/>
        <v>1.7170262271590769E-2</v>
      </c>
      <c r="E75" s="215">
        <f t="shared" si="37"/>
        <v>2.646858925360299E-2</v>
      </c>
      <c r="F75" s="52">
        <f t="shared" si="33"/>
        <v>0.73721375414439339</v>
      </c>
      <c r="H75" s="19">
        <v>364.77300000000002</v>
      </c>
      <c r="I75" s="140">
        <v>638.99199999999996</v>
      </c>
      <c r="J75" s="214">
        <f t="shared" si="38"/>
        <v>1.2600940207498407E-2</v>
      </c>
      <c r="K75" s="215">
        <f t="shared" si="39"/>
        <v>1.9094678007553285E-2</v>
      </c>
      <c r="L75" s="52">
        <f t="shared" si="34"/>
        <v>0.75175245974893956</v>
      </c>
      <c r="N75" s="40">
        <f t="shared" ref="N75" si="41">(H75/B75)*10</f>
        <v>2.0123297419856683</v>
      </c>
      <c r="O75" s="143">
        <f t="shared" ref="O75" si="42">(I75/C75)*10</f>
        <v>2.029170887543148</v>
      </c>
      <c r="P75" s="52">
        <f t="shared" ref="P75" si="43">(O75-N75)/N75</f>
        <v>8.3689791022328753E-3</v>
      </c>
    </row>
    <row r="76" spans="1:16" ht="20.100000000000001" customHeight="1" x14ac:dyDescent="0.25">
      <c r="A76" s="38" t="s">
        <v>197</v>
      </c>
      <c r="B76" s="19">
        <v>3476.91</v>
      </c>
      <c r="C76" s="140">
        <v>2516.83</v>
      </c>
      <c r="D76" s="247">
        <f t="shared" si="36"/>
        <v>3.2934178814202464E-2</v>
      </c>
      <c r="E76" s="215">
        <f t="shared" si="37"/>
        <v>2.1154749078651395E-2</v>
      </c>
      <c r="F76" s="52">
        <f t="shared" si="33"/>
        <v>-0.27613024208276887</v>
      </c>
      <c r="H76" s="19">
        <v>801.27599999999995</v>
      </c>
      <c r="I76" s="140">
        <v>562.32000000000005</v>
      </c>
      <c r="J76" s="214">
        <f t="shared" si="38"/>
        <v>2.7679765129830038E-2</v>
      </c>
      <c r="K76" s="215">
        <f t="shared" si="39"/>
        <v>1.6803527019442127E-2</v>
      </c>
      <c r="L76" s="52">
        <f t="shared" si="34"/>
        <v>-0.29821934015245671</v>
      </c>
      <c r="N76" s="40">
        <f t="shared" si="35"/>
        <v>2.3045635348628526</v>
      </c>
      <c r="O76" s="143">
        <f t="shared" si="35"/>
        <v>2.2342391023628934</v>
      </c>
      <c r="P76" s="52">
        <f t="shared" si="40"/>
        <v>-3.0515293432404469E-2</v>
      </c>
    </row>
    <row r="77" spans="1:16" ht="20.100000000000001" customHeight="1" x14ac:dyDescent="0.25">
      <c r="A77" s="38" t="s">
        <v>157</v>
      </c>
      <c r="B77" s="19">
        <v>1104.4000000000001</v>
      </c>
      <c r="C77" s="140">
        <v>1278.4399999999998</v>
      </c>
      <c r="D77" s="247">
        <f t="shared" si="36"/>
        <v>1.0461158638677793E-2</v>
      </c>
      <c r="E77" s="215">
        <f t="shared" si="37"/>
        <v>1.0745690973212766E-2</v>
      </c>
      <c r="F77" s="52">
        <f t="shared" si="33"/>
        <v>0.15758783049619679</v>
      </c>
      <c r="H77" s="19">
        <v>390.89600000000002</v>
      </c>
      <c r="I77" s="140">
        <v>516.41399999999999</v>
      </c>
      <c r="J77" s="214">
        <f t="shared" si="38"/>
        <v>1.3503348996088791E-2</v>
      </c>
      <c r="K77" s="215">
        <f t="shared" si="39"/>
        <v>1.5431741005509649E-2</v>
      </c>
      <c r="L77" s="52">
        <f t="shared" si="34"/>
        <v>0.32110331136670617</v>
      </c>
      <c r="N77" s="40">
        <f t="shared" si="35"/>
        <v>3.5394422310756974</v>
      </c>
      <c r="O77" s="143">
        <f t="shared" si="35"/>
        <v>4.0394074027721292</v>
      </c>
      <c r="P77" s="52">
        <f t="shared" si="40"/>
        <v>0.14125535580347182</v>
      </c>
    </row>
    <row r="78" spans="1:16" ht="20.100000000000001" customHeight="1" x14ac:dyDescent="0.25">
      <c r="A78" s="38" t="s">
        <v>159</v>
      </c>
      <c r="B78" s="19">
        <v>206.13</v>
      </c>
      <c r="C78" s="140">
        <v>285.62</v>
      </c>
      <c r="D78" s="247">
        <f t="shared" si="36"/>
        <v>1.9525159635916816E-3</v>
      </c>
      <c r="E78" s="215">
        <f t="shared" si="37"/>
        <v>2.4007260847353266E-3</v>
      </c>
      <c r="F78" s="52">
        <f t="shared" si="33"/>
        <v>0.38563042740018438</v>
      </c>
      <c r="H78" s="19">
        <v>221.79399999999998</v>
      </c>
      <c r="I78" s="140">
        <v>336.21800000000002</v>
      </c>
      <c r="J78" s="214">
        <f t="shared" si="38"/>
        <v>7.6617867341659089E-3</v>
      </c>
      <c r="K78" s="215">
        <f t="shared" si="39"/>
        <v>1.0047034157459797E-2</v>
      </c>
      <c r="L78" s="52">
        <f t="shared" si="34"/>
        <v>0.51590214343039054</v>
      </c>
      <c r="N78" s="40">
        <f t="shared" si="35"/>
        <v>10.759908795420365</v>
      </c>
      <c r="O78" s="143">
        <f t="shared" si="35"/>
        <v>11.771514599817941</v>
      </c>
      <c r="P78" s="52">
        <f t="shared" si="40"/>
        <v>9.4016206236630498E-2</v>
      </c>
    </row>
    <row r="79" spans="1:16" ht="20.100000000000001" customHeight="1" x14ac:dyDescent="0.25">
      <c r="A79" s="38" t="s">
        <v>199</v>
      </c>
      <c r="B79" s="19">
        <v>0.06</v>
      </c>
      <c r="C79" s="140">
        <v>1752.48</v>
      </c>
      <c r="D79" s="247">
        <f t="shared" si="36"/>
        <v>5.6833531177170186E-7</v>
      </c>
      <c r="E79" s="215">
        <f t="shared" si="37"/>
        <v>1.4730146519770903E-2</v>
      </c>
      <c r="F79" s="52">
        <f t="shared" si="33"/>
        <v>29207.000000000004</v>
      </c>
      <c r="H79" s="19">
        <v>3.2000000000000001E-2</v>
      </c>
      <c r="I79" s="140">
        <v>332.90699999999998</v>
      </c>
      <c r="J79" s="214">
        <f t="shared" si="38"/>
        <v>1.1054274484129829E-6</v>
      </c>
      <c r="K79" s="215">
        <f t="shared" si="39"/>
        <v>9.9480932022005617E-3</v>
      </c>
      <c r="L79" s="52">
        <f t="shared" si="34"/>
        <v>10402.34375</v>
      </c>
      <c r="N79" s="40">
        <f t="shared" si="35"/>
        <v>5.333333333333333</v>
      </c>
      <c r="O79" s="143">
        <f t="shared" si="35"/>
        <v>1.899633662010408</v>
      </c>
      <c r="P79" s="52">
        <f t="shared" si="40"/>
        <v>-0.64381868837304845</v>
      </c>
    </row>
    <row r="80" spans="1:16" ht="20.100000000000001" customHeight="1" x14ac:dyDescent="0.25">
      <c r="A80" s="38" t="s">
        <v>171</v>
      </c>
      <c r="B80" s="19">
        <v>563.37</v>
      </c>
      <c r="C80" s="140">
        <v>892.54000000000008</v>
      </c>
      <c r="D80" s="247">
        <f t="shared" si="36"/>
        <v>5.3363844098803948E-3</v>
      </c>
      <c r="E80" s="215">
        <f t="shared" si="37"/>
        <v>7.5020798952092592E-3</v>
      </c>
      <c r="F80" s="52">
        <f t="shared" si="33"/>
        <v>0.58428741324529188</v>
      </c>
      <c r="H80" s="19">
        <v>165.29500000000002</v>
      </c>
      <c r="I80" s="140">
        <v>281.40899999999999</v>
      </c>
      <c r="J80" s="214">
        <f t="shared" si="38"/>
        <v>5.7100509401694999E-3</v>
      </c>
      <c r="K80" s="215">
        <f t="shared" si="39"/>
        <v>8.409204252052549E-3</v>
      </c>
      <c r="L80" s="52">
        <f t="shared" si="34"/>
        <v>0.70246528933119556</v>
      </c>
      <c r="N80" s="40">
        <f t="shared" si="35"/>
        <v>2.9340397962262816</v>
      </c>
      <c r="O80" s="143">
        <f t="shared" si="35"/>
        <v>3.1529007103323097</v>
      </c>
      <c r="P80" s="52">
        <f t="shared" si="40"/>
        <v>7.4593710142419917E-2</v>
      </c>
    </row>
    <row r="81" spans="1:16" ht="20.100000000000001" customHeight="1" x14ac:dyDescent="0.25">
      <c r="A81" s="38" t="s">
        <v>155</v>
      </c>
      <c r="B81" s="19">
        <v>1123.8599999999999</v>
      </c>
      <c r="C81" s="140">
        <v>674.92000000000007</v>
      </c>
      <c r="D81" s="247">
        <f t="shared" si="36"/>
        <v>1.0645488724795746E-2</v>
      </c>
      <c r="E81" s="215">
        <f t="shared" si="37"/>
        <v>5.6729152339106744E-3</v>
      </c>
      <c r="F81" s="52">
        <f t="shared" si="33"/>
        <v>-0.39946256651184298</v>
      </c>
      <c r="H81" s="19">
        <v>269.20299999999997</v>
      </c>
      <c r="I81" s="140">
        <v>190.36799999999999</v>
      </c>
      <c r="J81" s="214">
        <f t="shared" si="38"/>
        <v>9.2995120435975052E-3</v>
      </c>
      <c r="K81" s="215">
        <f t="shared" si="39"/>
        <v>5.6886716311658108E-3</v>
      </c>
      <c r="L81" s="52">
        <f t="shared" si="34"/>
        <v>-0.29284591925052839</v>
      </c>
      <c r="N81" s="40">
        <f t="shared" si="35"/>
        <v>2.3953428362963356</v>
      </c>
      <c r="O81" s="143">
        <f t="shared" si="35"/>
        <v>2.8206009601137909</v>
      </c>
      <c r="P81" s="52">
        <f t="shared" si="40"/>
        <v>0.17753538966262833</v>
      </c>
    </row>
    <row r="82" spans="1:16" ht="20.100000000000001" customHeight="1" x14ac:dyDescent="0.25">
      <c r="A82" s="38" t="s">
        <v>163</v>
      </c>
      <c r="B82" s="19">
        <v>804.56000000000006</v>
      </c>
      <c r="C82" s="140">
        <v>490.81000000000006</v>
      </c>
      <c r="D82" s="247">
        <f t="shared" si="36"/>
        <v>7.6209976406506749E-3</v>
      </c>
      <c r="E82" s="215">
        <f t="shared" si="37"/>
        <v>4.1254126799556952E-3</v>
      </c>
      <c r="F82" s="52">
        <f t="shared" si="33"/>
        <v>-0.38996470120314208</v>
      </c>
      <c r="H82" s="19">
        <v>234.33499999999995</v>
      </c>
      <c r="I82" s="140">
        <v>152.517</v>
      </c>
      <c r="J82" s="214">
        <f t="shared" si="38"/>
        <v>8.0950106601205083E-3</v>
      </c>
      <c r="K82" s="215">
        <f t="shared" si="39"/>
        <v>4.5575891492820007E-3</v>
      </c>
      <c r="L82" s="52">
        <f t="shared" si="34"/>
        <v>-0.3491497215524782</v>
      </c>
      <c r="N82" s="40">
        <f t="shared" si="35"/>
        <v>2.9125857611613792</v>
      </c>
      <c r="O82" s="143">
        <f t="shared" si="35"/>
        <v>3.1074550233287823</v>
      </c>
      <c r="P82" s="52">
        <f t="shared" si="40"/>
        <v>6.6905931068515528E-2</v>
      </c>
    </row>
    <row r="83" spans="1:16" ht="20.100000000000001" customHeight="1" x14ac:dyDescent="0.25">
      <c r="A83" s="38" t="s">
        <v>169</v>
      </c>
      <c r="B83" s="19">
        <v>239.93999999999997</v>
      </c>
      <c r="C83" s="140">
        <v>370.78999999999996</v>
      </c>
      <c r="D83" s="247">
        <f t="shared" si="36"/>
        <v>2.2727729117750354E-3</v>
      </c>
      <c r="E83" s="215">
        <f t="shared" si="37"/>
        <v>3.1166067675898455E-3</v>
      </c>
      <c r="F83" s="52">
        <f t="shared" si="33"/>
        <v>0.54534466950070859</v>
      </c>
      <c r="H83" s="19">
        <v>121.108</v>
      </c>
      <c r="I83" s="140">
        <v>139.828</v>
      </c>
      <c r="J83" s="214">
        <f t="shared" si="38"/>
        <v>4.1836283569499852E-3</v>
      </c>
      <c r="K83" s="215">
        <f t="shared" si="39"/>
        <v>4.1784101153694584E-3</v>
      </c>
      <c r="L83" s="52">
        <f t="shared" si="34"/>
        <v>0.154572778016316</v>
      </c>
      <c r="N83" s="40">
        <f t="shared" si="35"/>
        <v>5.0474285237976169</v>
      </c>
      <c r="O83" s="143">
        <f t="shared" si="35"/>
        <v>3.7710833625502311</v>
      </c>
      <c r="P83" s="52">
        <f t="shared" si="40"/>
        <v>-0.25287037849662919</v>
      </c>
    </row>
    <row r="84" spans="1:16" ht="20.100000000000001" customHeight="1" x14ac:dyDescent="0.25">
      <c r="A84" s="38" t="s">
        <v>161</v>
      </c>
      <c r="B84" s="19">
        <v>305.76</v>
      </c>
      <c r="C84" s="140">
        <v>569.64</v>
      </c>
      <c r="D84" s="247">
        <f t="shared" si="36"/>
        <v>2.8962367487885927E-3</v>
      </c>
      <c r="E84" s="215">
        <f t="shared" si="37"/>
        <v>4.7880036653897883E-3</v>
      </c>
      <c r="F84" s="52">
        <f t="shared" si="33"/>
        <v>0.86302982731554156</v>
      </c>
      <c r="H84" s="19">
        <v>86.138999999999996</v>
      </c>
      <c r="I84" s="140">
        <v>139.57399999999998</v>
      </c>
      <c r="J84" s="214">
        <f t="shared" si="38"/>
        <v>2.9756379680889351E-3</v>
      </c>
      <c r="K84" s="215">
        <f t="shared" si="39"/>
        <v>4.1708199605413557E-3</v>
      </c>
      <c r="L84" s="52">
        <f t="shared" si="34"/>
        <v>0.62033457551167293</v>
      </c>
      <c r="N84" s="40">
        <f t="shared" si="35"/>
        <v>2.8172095761381479</v>
      </c>
      <c r="O84" s="143">
        <f t="shared" si="35"/>
        <v>2.4502141703532052</v>
      </c>
      <c r="P84" s="52">
        <f t="shared" si="40"/>
        <v>-0.13026911767353239</v>
      </c>
    </row>
    <row r="85" spans="1:16" ht="20.100000000000001" customHeight="1" x14ac:dyDescent="0.25">
      <c r="A85" s="38" t="s">
        <v>213</v>
      </c>
      <c r="B85" s="19">
        <v>60.260000000000005</v>
      </c>
      <c r="C85" s="140">
        <v>612.61</v>
      </c>
      <c r="D85" s="247">
        <f t="shared" si="36"/>
        <v>5.7079809812271261E-4</v>
      </c>
      <c r="E85" s="215">
        <f t="shared" si="37"/>
        <v>5.1491800531115062E-3</v>
      </c>
      <c r="F85" s="52">
        <f t="shared" si="33"/>
        <v>9.1661135081314296</v>
      </c>
      <c r="H85" s="19">
        <v>21.78</v>
      </c>
      <c r="I85" s="140">
        <v>131.23000000000002</v>
      </c>
      <c r="J85" s="214">
        <f t="shared" si="38"/>
        <v>7.5238155707608642E-4</v>
      </c>
      <c r="K85" s="215">
        <f t="shared" si="39"/>
        <v>3.9214803861882747E-3</v>
      </c>
      <c r="L85" s="52">
        <f t="shared" si="34"/>
        <v>5.025252525252526</v>
      </c>
      <c r="N85" s="40">
        <f t="shared" si="35"/>
        <v>3.6143378692333221</v>
      </c>
      <c r="O85" s="143">
        <f t="shared" si="35"/>
        <v>2.1421459003281047</v>
      </c>
      <c r="P85" s="52">
        <f t="shared" si="40"/>
        <v>-0.40731996348130584</v>
      </c>
    </row>
    <row r="86" spans="1:16" ht="20.100000000000001" customHeight="1" x14ac:dyDescent="0.25">
      <c r="A86" s="38" t="s">
        <v>200</v>
      </c>
      <c r="B86" s="19">
        <v>992.25</v>
      </c>
      <c r="C86" s="140">
        <v>497.26</v>
      </c>
      <c r="D86" s="247">
        <f t="shared" si="36"/>
        <v>9.3988452184245192E-3</v>
      </c>
      <c r="E86" s="215">
        <f t="shared" si="37"/>
        <v>4.1796269620316797E-3</v>
      </c>
      <c r="F86" s="52">
        <f t="shared" si="33"/>
        <v>-0.49885613504661125</v>
      </c>
      <c r="H86" s="19">
        <v>240.17199999999997</v>
      </c>
      <c r="I86" s="140">
        <v>128.45000000000002</v>
      </c>
      <c r="J86" s="214">
        <f t="shared" si="38"/>
        <v>8.2966475356325894E-3</v>
      </c>
      <c r="K86" s="215">
        <f t="shared" si="39"/>
        <v>3.8384070380696783E-3</v>
      </c>
      <c r="L86" s="52">
        <f t="shared" si="34"/>
        <v>-0.46517495794680463</v>
      </c>
      <c r="N86" s="40">
        <f t="shared" si="35"/>
        <v>2.4204787100025191</v>
      </c>
      <c r="O86" s="143">
        <f t="shared" si="35"/>
        <v>2.5831556931987292</v>
      </c>
      <c r="P86" s="52">
        <f t="shared" si="40"/>
        <v>6.720859907751088E-2</v>
      </c>
    </row>
    <row r="87" spans="1:16" ht="20.100000000000001" customHeight="1" x14ac:dyDescent="0.25">
      <c r="A87" s="38" t="s">
        <v>173</v>
      </c>
      <c r="B87" s="19">
        <v>133.65</v>
      </c>
      <c r="C87" s="140">
        <v>487.48999999999995</v>
      </c>
      <c r="D87" s="247">
        <f t="shared" si="36"/>
        <v>1.2659669069714659E-3</v>
      </c>
      <c r="E87" s="215">
        <f t="shared" si="37"/>
        <v>4.0975070339879004E-3</v>
      </c>
      <c r="F87" s="52">
        <f t="shared" si="33"/>
        <v>2.6475121586232691</v>
      </c>
      <c r="H87" s="19">
        <v>26.358999999999998</v>
      </c>
      <c r="I87" s="140">
        <v>98.450999999999993</v>
      </c>
      <c r="J87" s="214">
        <f t="shared" si="38"/>
        <v>9.1056131602243158E-4</v>
      </c>
      <c r="K87" s="215">
        <f t="shared" si="39"/>
        <v>2.9419619408719176E-3</v>
      </c>
      <c r="L87" s="52">
        <f t="shared" si="34"/>
        <v>2.7350051215903486</v>
      </c>
      <c r="N87" s="40">
        <f t="shared" ref="N87:N91" si="44">(H87/B87)*10</f>
        <v>1.972240927796483</v>
      </c>
      <c r="O87" s="143">
        <f t="shared" ref="O87:O91" si="45">(I87/C87)*10</f>
        <v>2.0195491189562862</v>
      </c>
      <c r="P87" s="52">
        <f t="shared" ref="P87:P91" si="46">(O87-N87)/N87</f>
        <v>2.3987024350346001E-2</v>
      </c>
    </row>
    <row r="88" spans="1:16" ht="20.100000000000001" customHeight="1" x14ac:dyDescent="0.25">
      <c r="A88" s="38" t="s">
        <v>217</v>
      </c>
      <c r="B88" s="19">
        <v>420.7</v>
      </c>
      <c r="C88" s="140">
        <v>365.58000000000004</v>
      </c>
      <c r="D88" s="247">
        <f t="shared" si="36"/>
        <v>3.9849777610392496E-3</v>
      </c>
      <c r="E88" s="215">
        <f t="shared" si="37"/>
        <v>3.0728150761765308E-3</v>
      </c>
      <c r="F88" s="52">
        <f t="shared" si="33"/>
        <v>-0.1310197290230567</v>
      </c>
      <c r="H88" s="19">
        <v>93.646000000000001</v>
      </c>
      <c r="I88" s="140">
        <v>93.781000000000006</v>
      </c>
      <c r="J88" s="214">
        <f t="shared" si="38"/>
        <v>3.2349643385650682E-3</v>
      </c>
      <c r="K88" s="215">
        <f t="shared" si="39"/>
        <v>2.8024106690324054E-3</v>
      </c>
      <c r="L88" s="52">
        <f t="shared" si="34"/>
        <v>1.44159921406152E-3</v>
      </c>
      <c r="N88" s="40">
        <f t="shared" si="44"/>
        <v>2.2259567387687187</v>
      </c>
      <c r="O88" s="143">
        <f t="shared" si="45"/>
        <v>2.5652661524153397</v>
      </c>
      <c r="P88" s="52">
        <f t="shared" si="46"/>
        <v>0.15243306742533955</v>
      </c>
    </row>
    <row r="89" spans="1:16" ht="20.100000000000001" customHeight="1" x14ac:dyDescent="0.25">
      <c r="A89" s="38" t="s">
        <v>166</v>
      </c>
      <c r="B89" s="19">
        <v>232.07</v>
      </c>
      <c r="C89" s="140">
        <v>283.01</v>
      </c>
      <c r="D89" s="247">
        <f t="shared" si="36"/>
        <v>2.1982262633809808E-3</v>
      </c>
      <c r="E89" s="215">
        <f t="shared" si="37"/>
        <v>2.3787882124534161E-3</v>
      </c>
      <c r="F89" s="52">
        <f t="shared" si="33"/>
        <v>0.21950273624337485</v>
      </c>
      <c r="H89" s="19">
        <v>69.436999999999998</v>
      </c>
      <c r="I89" s="140">
        <v>93.649000000000001</v>
      </c>
      <c r="J89" s="214">
        <f t="shared" si="38"/>
        <v>2.3986739292328838E-3</v>
      </c>
      <c r="K89" s="215">
        <f t="shared" si="39"/>
        <v>2.7984661791217382E-3</v>
      </c>
      <c r="L89" s="52">
        <f t="shared" si="34"/>
        <v>0.34869017958725179</v>
      </c>
      <c r="N89" s="40">
        <f t="shared" si="44"/>
        <v>2.99207135777998</v>
      </c>
      <c r="O89" s="143">
        <f t="shared" si="45"/>
        <v>3.3090350164305149</v>
      </c>
      <c r="P89" s="52">
        <f t="shared" si="46"/>
        <v>0.1059345251998641</v>
      </c>
    </row>
    <row r="90" spans="1:16" ht="20.100000000000001" customHeight="1" x14ac:dyDescent="0.25">
      <c r="A90" s="38" t="s">
        <v>164</v>
      </c>
      <c r="B90" s="19">
        <v>127.06</v>
      </c>
      <c r="C90" s="140">
        <v>215.29000000000002</v>
      </c>
      <c r="D90" s="247">
        <f t="shared" si="36"/>
        <v>1.2035447452285405E-3</v>
      </c>
      <c r="E90" s="215">
        <f t="shared" si="37"/>
        <v>1.8095802772308258E-3</v>
      </c>
      <c r="F90" s="52">
        <f t="shared" si="33"/>
        <v>0.69439634818196139</v>
      </c>
      <c r="H90" s="19">
        <v>46.893999999999998</v>
      </c>
      <c r="I90" s="140">
        <v>84.73599999999999</v>
      </c>
      <c r="J90" s="214">
        <f t="shared" si="38"/>
        <v>1.6199348364337005E-3</v>
      </c>
      <c r="K90" s="215">
        <f t="shared" si="39"/>
        <v>2.5321234626537342E-3</v>
      </c>
      <c r="L90" s="52">
        <f t="shared" si="34"/>
        <v>0.80696890860237969</v>
      </c>
      <c r="N90" s="40">
        <f t="shared" si="44"/>
        <v>3.6906973083582555</v>
      </c>
      <c r="O90" s="143">
        <f t="shared" si="45"/>
        <v>3.9359004133958835</v>
      </c>
      <c r="P90" s="52">
        <f t="shared" si="46"/>
        <v>6.6438150991770833E-2</v>
      </c>
    </row>
    <row r="91" spans="1:16" ht="20.100000000000001" customHeight="1" x14ac:dyDescent="0.25">
      <c r="A91" s="38" t="s">
        <v>168</v>
      </c>
      <c r="B91" s="19">
        <v>365.77000000000004</v>
      </c>
      <c r="C91" s="140">
        <v>370.09000000000003</v>
      </c>
      <c r="D91" s="247">
        <f t="shared" si="36"/>
        <v>3.4646667831122568E-3</v>
      </c>
      <c r="E91" s="215">
        <f t="shared" si="37"/>
        <v>3.1107230470544677E-3</v>
      </c>
      <c r="F91" s="52">
        <f t="shared" si="33"/>
        <v>1.1810700713563148E-2</v>
      </c>
      <c r="H91" s="19">
        <v>53.752000000000002</v>
      </c>
      <c r="I91" s="140">
        <v>69.411000000000001</v>
      </c>
      <c r="J91" s="214">
        <f t="shared" si="38"/>
        <v>1.8568417564717079E-3</v>
      </c>
      <c r="K91" s="215">
        <f t="shared" si="39"/>
        <v>2.0741741605251412E-3</v>
      </c>
      <c r="L91" s="52">
        <f t="shared" si="34"/>
        <v>0.29131939276678076</v>
      </c>
      <c r="N91" s="40">
        <f t="shared" si="44"/>
        <v>1.4695573721190911</v>
      </c>
      <c r="O91" s="143">
        <f t="shared" si="45"/>
        <v>1.8755167661920071</v>
      </c>
      <c r="P91" s="52">
        <f t="shared" si="46"/>
        <v>0.27624603283608146</v>
      </c>
    </row>
    <row r="92" spans="1:16" ht="20.100000000000001" customHeight="1" x14ac:dyDescent="0.25">
      <c r="A92" s="38" t="s">
        <v>167</v>
      </c>
      <c r="B92" s="19">
        <v>197.01999999999998</v>
      </c>
      <c r="C92" s="140">
        <v>181.11999999999998</v>
      </c>
      <c r="D92" s="247">
        <f t="shared" si="36"/>
        <v>1.8662237187543449E-3</v>
      </c>
      <c r="E92" s="215">
        <f t="shared" si="37"/>
        <v>1.5223706619538627E-3</v>
      </c>
      <c r="F92" s="52">
        <f t="shared" si="33"/>
        <v>-8.0702466754644236E-2</v>
      </c>
      <c r="H92" s="19">
        <v>59.131999999999998</v>
      </c>
      <c r="I92" s="140">
        <v>56.71</v>
      </c>
      <c r="J92" s="214">
        <f t="shared" si="38"/>
        <v>2.0426917462361407E-3</v>
      </c>
      <c r="K92" s="215">
        <f t="shared" si="39"/>
        <v>1.6946365366207194E-3</v>
      </c>
      <c r="L92" s="52">
        <f t="shared" ref="L92" si="47">(I92-H92)/H92</f>
        <v>-4.0959209903267221E-2</v>
      </c>
      <c r="N92" s="40">
        <f t="shared" ref="N92" si="48">(H92/B92)*10</f>
        <v>3.0013196629783776</v>
      </c>
      <c r="O92" s="143">
        <f t="shared" ref="O92" si="49">(I92/C92)*10</f>
        <v>3.131073321554771</v>
      </c>
      <c r="P92" s="52">
        <f t="shared" ref="P92" si="50">(O92-N92)/N92</f>
        <v>4.3232202213219634E-2</v>
      </c>
    </row>
    <row r="93" spans="1:16" ht="20.100000000000001" customHeight="1" x14ac:dyDescent="0.25">
      <c r="A93" s="38" t="s">
        <v>218</v>
      </c>
      <c r="B93" s="19">
        <v>8.5300000000000011</v>
      </c>
      <c r="C93" s="140">
        <v>261.32</v>
      </c>
      <c r="D93" s="247">
        <f t="shared" si="36"/>
        <v>8.0798336823543619E-5</v>
      </c>
      <c r="E93" s="215">
        <f t="shared" si="37"/>
        <v>2.1964769290071968E-3</v>
      </c>
      <c r="F93" s="52">
        <f t="shared" si="33"/>
        <v>29.635404454865178</v>
      </c>
      <c r="H93" s="19">
        <v>5.9619999999999997</v>
      </c>
      <c r="I93" s="140">
        <v>52.204999999999998</v>
      </c>
      <c r="J93" s="214">
        <f t="shared" si="38"/>
        <v>2.0595495148244386E-4</v>
      </c>
      <c r="K93" s="215">
        <f t="shared" si="39"/>
        <v>1.5600158771695409E-3</v>
      </c>
      <c r="L93" s="52">
        <f t="shared" si="34"/>
        <v>7.7562898356256289</v>
      </c>
      <c r="N93" s="40">
        <f t="shared" ref="N93:N94" si="51">(H93/B93)*10</f>
        <v>6.9894490035169978</v>
      </c>
      <c r="O93" s="143">
        <f t="shared" ref="O93:O94" si="52">(I93/C93)*10</f>
        <v>1.9977422317465177</v>
      </c>
      <c r="P93" s="52">
        <f t="shared" ref="P93:P94" si="53">(O93-N93)/N93</f>
        <v>-0.7141774364844381</v>
      </c>
    </row>
    <row r="94" spans="1:16" ht="20.100000000000001" customHeight="1" x14ac:dyDescent="0.25">
      <c r="A94" s="38" t="s">
        <v>172</v>
      </c>
      <c r="B94" s="19">
        <v>541.25</v>
      </c>
      <c r="C94" s="140">
        <v>197.78</v>
      </c>
      <c r="D94" s="247">
        <f t="shared" si="36"/>
        <v>5.1268581249405603E-3</v>
      </c>
      <c r="E94" s="215">
        <f t="shared" si="37"/>
        <v>1.6624032106958646E-3</v>
      </c>
      <c r="F94" s="52">
        <f t="shared" si="33"/>
        <v>-0.63458660508083142</v>
      </c>
      <c r="H94" s="19">
        <v>113.00700000000001</v>
      </c>
      <c r="I94" s="140">
        <v>51.470999999999989</v>
      </c>
      <c r="J94" s="214">
        <f t="shared" si="38"/>
        <v>3.9037824894626863E-3</v>
      </c>
      <c r="K94" s="215">
        <f t="shared" si="39"/>
        <v>1.5380821226662852E-3</v>
      </c>
      <c r="L94" s="52">
        <f t="shared" si="34"/>
        <v>-0.54453263957100018</v>
      </c>
      <c r="N94" s="40">
        <f t="shared" si="51"/>
        <v>2.0878891454965358</v>
      </c>
      <c r="O94" s="143">
        <f t="shared" si="52"/>
        <v>2.6024370512690864</v>
      </c>
      <c r="P94" s="52">
        <f t="shared" si="53"/>
        <v>0.24644407337544844</v>
      </c>
    </row>
    <row r="95" spans="1:16" ht="20.100000000000001" customHeight="1" thickBot="1" x14ac:dyDescent="0.3">
      <c r="A95" s="8" t="s">
        <v>17</v>
      </c>
      <c r="B95" s="19">
        <f>B96-SUM(B68:B94)</f>
        <v>1456.760000000053</v>
      </c>
      <c r="C95" s="140">
        <f>C96-SUM(C68:C94)</f>
        <v>1564.3999999999942</v>
      </c>
      <c r="D95" s="247">
        <f t="shared" si="36"/>
        <v>1.3798802479609575E-2</v>
      </c>
      <c r="E95" s="215">
        <f t="shared" si="37"/>
        <v>1.314927486506523E-2</v>
      </c>
      <c r="F95" s="52">
        <f>(C95-B95)/B95</f>
        <v>7.3890002471194496E-2</v>
      </c>
      <c r="H95" s="19">
        <f>H96-SUM(H68:H94)</f>
        <v>444.47599999999511</v>
      </c>
      <c r="I95" s="140">
        <f>I96-SUM(I68:I94)</f>
        <v>478.01199999999517</v>
      </c>
      <c r="J95" s="214">
        <f t="shared" si="38"/>
        <v>1.535424908002511E-2</v>
      </c>
      <c r="K95" s="215">
        <f t="shared" si="39"/>
        <v>1.4284193266498593E-2</v>
      </c>
      <c r="L95" s="52">
        <f t="shared" si="34"/>
        <v>7.5450643004347659E-2</v>
      </c>
      <c r="N95" s="40">
        <f t="shared" si="35"/>
        <v>3.0511271589004298</v>
      </c>
      <c r="O95" s="143">
        <f t="shared" si="35"/>
        <v>3.0555612375351378</v>
      </c>
      <c r="P95" s="52">
        <f>(O95-N95)/N95</f>
        <v>1.4532592067732326E-3</v>
      </c>
    </row>
    <row r="96" spans="1:16" ht="26.25" customHeight="1" thickBot="1" x14ac:dyDescent="0.3">
      <c r="A96" s="12" t="s">
        <v>18</v>
      </c>
      <c r="B96" s="17">
        <v>105571.48000000003</v>
      </c>
      <c r="C96" s="145">
        <v>118972.33999999997</v>
      </c>
      <c r="D96" s="243">
        <f>SUM(D68:D95)</f>
        <v>1.0000000000000002</v>
      </c>
      <c r="E96" s="244">
        <f>SUM(E68:E95)</f>
        <v>1</v>
      </c>
      <c r="F96" s="57">
        <f>(C96-B96)/B96</f>
        <v>0.12693636576848161</v>
      </c>
      <c r="G96" s="1"/>
      <c r="H96" s="17">
        <v>28948.077999999998</v>
      </c>
      <c r="I96" s="145">
        <v>33464.402999999991</v>
      </c>
      <c r="J96" s="255">
        <f t="shared" si="38"/>
        <v>1</v>
      </c>
      <c r="K96" s="244">
        <f t="shared" si="39"/>
        <v>1</v>
      </c>
      <c r="L96" s="57">
        <f t="shared" si="34"/>
        <v>0.15601467565480492</v>
      </c>
      <c r="M96" s="1"/>
      <c r="N96" s="37">
        <f t="shared" si="35"/>
        <v>2.7420358225535901</v>
      </c>
      <c r="O96" s="150">
        <f t="shared" si="35"/>
        <v>2.8127885019324661</v>
      </c>
      <c r="P96" s="57">
        <f>(O96-N96)/N96</f>
        <v>2.5802974124891537E-2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3" t="s">
        <v>16</v>
      </c>
      <c r="B4" s="326"/>
      <c r="C4" s="326"/>
      <c r="D4" s="326"/>
      <c r="E4" s="348" t="s">
        <v>1</v>
      </c>
      <c r="F4" s="349"/>
      <c r="G4" s="346" t="s">
        <v>13</v>
      </c>
      <c r="H4" s="346"/>
      <c r="I4" s="130" t="s">
        <v>0</v>
      </c>
      <c r="K4" s="350" t="s">
        <v>19</v>
      </c>
      <c r="L4" s="346"/>
      <c r="M4" s="344" t="s">
        <v>13</v>
      </c>
      <c r="N4" s="345"/>
      <c r="O4" s="130" t="s">
        <v>0</v>
      </c>
      <c r="Q4" s="356" t="s">
        <v>22</v>
      </c>
      <c r="R4" s="346"/>
      <c r="S4" s="130" t="s">
        <v>0</v>
      </c>
    </row>
    <row r="5" spans="1:19" x14ac:dyDescent="0.25">
      <c r="A5" s="347"/>
      <c r="B5" s="327"/>
      <c r="C5" s="327"/>
      <c r="D5" s="327"/>
      <c r="E5" s="351" t="s">
        <v>205</v>
      </c>
      <c r="F5" s="352"/>
      <c r="G5" s="353" t="str">
        <f>E5</f>
        <v>jan-jul</v>
      </c>
      <c r="H5" s="353"/>
      <c r="I5" s="131" t="s">
        <v>151</v>
      </c>
      <c r="K5" s="354" t="str">
        <f>E5</f>
        <v>jan-jul</v>
      </c>
      <c r="L5" s="353"/>
      <c r="M5" s="355" t="str">
        <f>E5</f>
        <v>jan-jul</v>
      </c>
      <c r="N5" s="343"/>
      <c r="O5" s="131" t="str">
        <f>I5</f>
        <v>2023/2022</v>
      </c>
      <c r="Q5" s="354" t="str">
        <f>E5</f>
        <v>jan-jul</v>
      </c>
      <c r="R5" s="352"/>
      <c r="S5" s="131" t="str">
        <f>I5</f>
        <v>2023/2022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165510.43999999992</v>
      </c>
      <c r="F7" s="145">
        <v>164804.15</v>
      </c>
      <c r="G7" s="243">
        <f>E7/E15</f>
        <v>0.39511761873741058</v>
      </c>
      <c r="H7" s="244">
        <f>F7/F15</f>
        <v>0.38110439051264527</v>
      </c>
      <c r="I7" s="164">
        <f t="shared" ref="I7:I18" si="0">(F7-E7)/E7</f>
        <v>-4.267344102280927E-3</v>
      </c>
      <c r="J7" s="1"/>
      <c r="K7" s="17">
        <v>38337.781000000003</v>
      </c>
      <c r="L7" s="145">
        <v>39725.339</v>
      </c>
      <c r="M7" s="243">
        <f>K7/K15</f>
        <v>0.36506863587617938</v>
      </c>
      <c r="N7" s="244">
        <f>L7/L15</f>
        <v>0.35728665455928676</v>
      </c>
      <c r="O7" s="164">
        <f t="shared" ref="O7:O18" si="1">(L7-K7)/K7</f>
        <v>3.6192965889183755E-2</v>
      </c>
      <c r="P7" s="1"/>
      <c r="Q7" s="187">
        <f t="shared" ref="Q7:Q18" si="2">(K7/E7)*10</f>
        <v>2.3163361175282975</v>
      </c>
      <c r="R7" s="188">
        <f t="shared" ref="R7:R18" si="3">(L7/F7)*10</f>
        <v>2.4104574429709444</v>
      </c>
      <c r="S7" s="55">
        <f>(R7-Q7)/Q7</f>
        <v>4.0633708005676394E-2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114904.25999999994</v>
      </c>
      <c r="F8" s="181">
        <v>118422.19000000002</v>
      </c>
      <c r="G8" s="245">
        <f>E8/E7</f>
        <v>0.6942417650511955</v>
      </c>
      <c r="H8" s="246">
        <f>F8/F7</f>
        <v>0.71856315511472268</v>
      </c>
      <c r="I8" s="206">
        <f t="shared" si="0"/>
        <v>3.0616184291166249E-2</v>
      </c>
      <c r="K8" s="180">
        <v>29042.818999999989</v>
      </c>
      <c r="L8" s="181">
        <v>31201.008999999998</v>
      </c>
      <c r="M8" s="250">
        <f>K8/K7</f>
        <v>0.75755086085968271</v>
      </c>
      <c r="N8" s="246">
        <f>L8/L7</f>
        <v>0.78541831952648655</v>
      </c>
      <c r="O8" s="207">
        <f t="shared" si="1"/>
        <v>7.431062391016556E-2</v>
      </c>
      <c r="Q8" s="189">
        <f t="shared" si="2"/>
        <v>2.5275667760272773</v>
      </c>
      <c r="R8" s="190">
        <f t="shared" si="3"/>
        <v>2.6347265660261812</v>
      </c>
      <c r="S8" s="182">
        <f t="shared" ref="S8:S18" si="4">(R8-Q8)/Q8</f>
        <v>4.2396422921547133E-2</v>
      </c>
    </row>
    <row r="9" spans="1:19" ht="24" customHeight="1" x14ac:dyDescent="0.25">
      <c r="A9" s="8"/>
      <c r="B9" t="s">
        <v>37</v>
      </c>
      <c r="E9" s="19">
        <v>46365.029999999992</v>
      </c>
      <c r="F9" s="140">
        <v>42310.249999999978</v>
      </c>
      <c r="G9" s="247">
        <f>E9/E7</f>
        <v>0.28013356740517403</v>
      </c>
      <c r="H9" s="215">
        <f>F9/F7</f>
        <v>0.25673048888635375</v>
      </c>
      <c r="I9" s="182">
        <f t="shared" si="0"/>
        <v>-8.7453410469054249E-2</v>
      </c>
      <c r="K9" s="19">
        <v>8337.3020000000088</v>
      </c>
      <c r="L9" s="140">
        <v>7580.0969999999998</v>
      </c>
      <c r="M9" s="247">
        <f>K9/K7</f>
        <v>0.21746960263558313</v>
      </c>
      <c r="N9" s="215">
        <f>L9/L7</f>
        <v>0.19081264479580651</v>
      </c>
      <c r="O9" s="182">
        <f t="shared" si="1"/>
        <v>-9.0821347241590647E-2</v>
      </c>
      <c r="Q9" s="189">
        <f t="shared" si="2"/>
        <v>1.7981875564407077</v>
      </c>
      <c r="R9" s="190">
        <f t="shared" si="3"/>
        <v>1.7915509835087251</v>
      </c>
      <c r="S9" s="182">
        <f t="shared" si="4"/>
        <v>-3.6907011775339461E-3</v>
      </c>
    </row>
    <row r="10" spans="1:19" ht="24" customHeight="1" thickBot="1" x14ac:dyDescent="0.3">
      <c r="A10" s="8"/>
      <c r="B10" t="s">
        <v>36</v>
      </c>
      <c r="E10" s="19">
        <v>4241.1499999999996</v>
      </c>
      <c r="F10" s="140">
        <v>4071.7100000000005</v>
      </c>
      <c r="G10" s="247">
        <f>E10/E7</f>
        <v>2.5624667543630492E-2</v>
      </c>
      <c r="H10" s="215">
        <f>F10/F7</f>
        <v>2.4706355998923575E-2</v>
      </c>
      <c r="I10" s="186">
        <f t="shared" si="0"/>
        <v>-3.9951428268276093E-2</v>
      </c>
      <c r="K10" s="19">
        <v>957.66000000000008</v>
      </c>
      <c r="L10" s="140">
        <v>944.23300000000006</v>
      </c>
      <c r="M10" s="247">
        <f>K10/K7</f>
        <v>2.4979536504734064E-2</v>
      </c>
      <c r="N10" s="215">
        <f>L10/L7</f>
        <v>2.3769035677706867E-2</v>
      </c>
      <c r="O10" s="209">
        <f t="shared" si="1"/>
        <v>-1.4020633627801119E-2</v>
      </c>
      <c r="Q10" s="189">
        <f t="shared" si="2"/>
        <v>2.2580196408992848</v>
      </c>
      <c r="R10" s="190">
        <f t="shared" si="3"/>
        <v>2.3190084755544964</v>
      </c>
      <c r="S10" s="182">
        <f t="shared" si="4"/>
        <v>2.7009877837431955E-2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253378.6</v>
      </c>
      <c r="F11" s="145">
        <v>267634.18999999983</v>
      </c>
      <c r="G11" s="243">
        <f>E11/E15</f>
        <v>0.60488238126258931</v>
      </c>
      <c r="H11" s="244">
        <f>F11/F15</f>
        <v>0.61889560948735478</v>
      </c>
      <c r="I11" s="164">
        <f t="shared" si="0"/>
        <v>5.6262012656158891E-2</v>
      </c>
      <c r="J11" s="1"/>
      <c r="K11" s="17">
        <v>66677.487999999925</v>
      </c>
      <c r="L11" s="145">
        <v>71460.843000000037</v>
      </c>
      <c r="M11" s="243">
        <f>K11/K15</f>
        <v>0.63493136412382056</v>
      </c>
      <c r="N11" s="244">
        <f>L11/L15</f>
        <v>0.64271334544071324</v>
      </c>
      <c r="O11" s="164">
        <f t="shared" si="1"/>
        <v>7.17386803774029E-2</v>
      </c>
      <c r="Q11" s="191">
        <f t="shared" si="2"/>
        <v>2.6315358913499374</v>
      </c>
      <c r="R11" s="192">
        <f t="shared" si="3"/>
        <v>2.6700939442752096</v>
      </c>
      <c r="S11" s="57">
        <f t="shared" si="4"/>
        <v>1.4652299842086733E-2</v>
      </c>
    </row>
    <row r="12" spans="1:19" s="3" customFormat="1" ht="24" customHeight="1" x14ac:dyDescent="0.25">
      <c r="A12" s="46"/>
      <c r="B12" s="3" t="s">
        <v>33</v>
      </c>
      <c r="E12" s="31">
        <v>222943.39</v>
      </c>
      <c r="F12" s="141">
        <v>238220.86999999982</v>
      </c>
      <c r="G12" s="247">
        <f>E12/E11</f>
        <v>0.87988247626279414</v>
      </c>
      <c r="H12" s="215">
        <f>F12/F11</f>
        <v>0.8900987949260144</v>
      </c>
      <c r="I12" s="206">
        <f t="shared" si="0"/>
        <v>6.8526274764189266E-2</v>
      </c>
      <c r="K12" s="31">
        <v>61910.378999999921</v>
      </c>
      <c r="L12" s="141">
        <v>66974.57100000004</v>
      </c>
      <c r="M12" s="247">
        <f>K12/K11</f>
        <v>0.92850497007325761</v>
      </c>
      <c r="N12" s="215">
        <f>L12/L11</f>
        <v>0.93722055587841313</v>
      </c>
      <c r="O12" s="206">
        <f t="shared" si="1"/>
        <v>8.1798756231166433E-2</v>
      </c>
      <c r="Q12" s="189">
        <f t="shared" si="2"/>
        <v>2.7769551274877409</v>
      </c>
      <c r="R12" s="190">
        <f t="shared" si="3"/>
        <v>2.8114485099479358</v>
      </c>
      <c r="S12" s="182">
        <f t="shared" si="4"/>
        <v>1.2421296303552614E-2</v>
      </c>
    </row>
    <row r="13" spans="1:19" ht="24" customHeight="1" x14ac:dyDescent="0.25">
      <c r="A13" s="8"/>
      <c r="B13" s="3" t="s">
        <v>37</v>
      </c>
      <c r="D13" s="3"/>
      <c r="E13" s="19">
        <v>28671.999999999985</v>
      </c>
      <c r="F13" s="140">
        <v>26524.799999999996</v>
      </c>
      <c r="G13" s="247">
        <f>E13/E11</f>
        <v>0.11315872769049945</v>
      </c>
      <c r="H13" s="215">
        <f>F13/F11</f>
        <v>9.9108413614867413E-2</v>
      </c>
      <c r="I13" s="182">
        <f t="shared" si="0"/>
        <v>-7.4888392857142536E-2</v>
      </c>
      <c r="K13" s="19">
        <v>4560.0940000000046</v>
      </c>
      <c r="L13" s="140">
        <v>4224.7160000000013</v>
      </c>
      <c r="M13" s="247">
        <f>K13/K11</f>
        <v>6.8390308885061923E-2</v>
      </c>
      <c r="N13" s="215">
        <f>L13/L11</f>
        <v>5.9119313775797454E-2</v>
      </c>
      <c r="O13" s="182">
        <f t="shared" si="1"/>
        <v>-7.3546290931722685E-2</v>
      </c>
      <c r="Q13" s="189">
        <f t="shared" si="2"/>
        <v>1.5904345703125025</v>
      </c>
      <c r="R13" s="190">
        <f t="shared" si="3"/>
        <v>1.5927418868379788</v>
      </c>
      <c r="S13" s="182">
        <f t="shared" si="4"/>
        <v>1.4507459587117571E-3</v>
      </c>
    </row>
    <row r="14" spans="1:19" ht="24" customHeight="1" thickBot="1" x14ac:dyDescent="0.3">
      <c r="A14" s="8"/>
      <c r="B14" t="s">
        <v>36</v>
      </c>
      <c r="E14" s="19">
        <v>1763.2099999999996</v>
      </c>
      <c r="F14" s="140">
        <v>2888.5199999999995</v>
      </c>
      <c r="G14" s="247">
        <f>E14/E11</f>
        <v>6.9587960467063894E-3</v>
      </c>
      <c r="H14" s="215">
        <f>F14/F11</f>
        <v>1.0792791459118139E-2</v>
      </c>
      <c r="I14" s="186">
        <f t="shared" si="0"/>
        <v>0.63821666165686464</v>
      </c>
      <c r="K14" s="19">
        <v>207.01499999999996</v>
      </c>
      <c r="L14" s="140">
        <v>261.55599999999998</v>
      </c>
      <c r="M14" s="247">
        <f>K14/K11</f>
        <v>3.1047210416805175E-3</v>
      </c>
      <c r="N14" s="215">
        <f>L14/L11</f>
        <v>3.6601303457895096E-3</v>
      </c>
      <c r="O14" s="209">
        <f t="shared" si="1"/>
        <v>0.26346400019322291</v>
      </c>
      <c r="Q14" s="189">
        <f t="shared" si="2"/>
        <v>1.1740802286738392</v>
      </c>
      <c r="R14" s="190">
        <f t="shared" si="3"/>
        <v>0.90550177945799237</v>
      </c>
      <c r="S14" s="182">
        <f t="shared" si="4"/>
        <v>-0.22875647051753414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418889.04</v>
      </c>
      <c r="F15" s="145">
        <v>432438.33999999979</v>
      </c>
      <c r="G15" s="243">
        <f>G7+G11</f>
        <v>0.99999999999999989</v>
      </c>
      <c r="H15" s="244">
        <f>H7+H11</f>
        <v>1</v>
      </c>
      <c r="I15" s="164">
        <f t="shared" si="0"/>
        <v>3.2345797350056743E-2</v>
      </c>
      <c r="J15" s="1"/>
      <c r="K15" s="17">
        <v>105015.26899999993</v>
      </c>
      <c r="L15" s="145">
        <v>111186.18200000003</v>
      </c>
      <c r="M15" s="243">
        <f>M7+M11</f>
        <v>1</v>
      </c>
      <c r="N15" s="244">
        <f>N7+N11</f>
        <v>1</v>
      </c>
      <c r="O15" s="164">
        <f t="shared" si="1"/>
        <v>5.8762054877944524E-2</v>
      </c>
      <c r="Q15" s="191">
        <f t="shared" si="2"/>
        <v>2.5069949072909603</v>
      </c>
      <c r="R15" s="192">
        <f t="shared" si="3"/>
        <v>2.5711453336908119</v>
      </c>
      <c r="S15" s="57">
        <f t="shared" si="4"/>
        <v>2.5588574676911509E-2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337847.64999999997</v>
      </c>
      <c r="F16" s="181">
        <f t="shared" ref="F16:F17" si="5">F8+F12</f>
        <v>356643.05999999982</v>
      </c>
      <c r="G16" s="245">
        <f>E16/E15</f>
        <v>0.80653256050814792</v>
      </c>
      <c r="H16" s="246">
        <f>F16/F15</f>
        <v>0.82472580946453544</v>
      </c>
      <c r="I16" s="207">
        <f t="shared" si="0"/>
        <v>5.5632797801020255E-2</v>
      </c>
      <c r="J16" s="3"/>
      <c r="K16" s="180">
        <f t="shared" ref="K16:L18" si="6">K8+K12</f>
        <v>90953.197999999917</v>
      </c>
      <c r="L16" s="181">
        <f t="shared" si="6"/>
        <v>98175.580000000045</v>
      </c>
      <c r="M16" s="250">
        <f>K16/K15</f>
        <v>0.86609498662523043</v>
      </c>
      <c r="N16" s="246">
        <f>L16/L15</f>
        <v>0.8829836426976152</v>
      </c>
      <c r="O16" s="207">
        <f t="shared" si="1"/>
        <v>7.9407675142990963E-2</v>
      </c>
      <c r="P16" s="3"/>
      <c r="Q16" s="189">
        <f t="shared" si="2"/>
        <v>2.6921364703883515</v>
      </c>
      <c r="R16" s="190">
        <f t="shared" si="3"/>
        <v>2.7527685524008261</v>
      </c>
      <c r="S16" s="182">
        <f t="shared" si="4"/>
        <v>2.252191992470879E-2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75037.02999999997</v>
      </c>
      <c r="F17" s="140">
        <f t="shared" si="5"/>
        <v>68835.049999999974</v>
      </c>
      <c r="G17" s="248">
        <f>E17/E15</f>
        <v>0.17913342874762245</v>
      </c>
      <c r="H17" s="215">
        <f>F17/F15</f>
        <v>0.15917887854254553</v>
      </c>
      <c r="I17" s="182">
        <f t="shared" si="0"/>
        <v>-8.2652258491574079E-2</v>
      </c>
      <c r="K17" s="19">
        <f t="shared" si="6"/>
        <v>12897.396000000013</v>
      </c>
      <c r="L17" s="140">
        <f t="shared" si="6"/>
        <v>11804.813000000002</v>
      </c>
      <c r="M17" s="247">
        <f>K17/K15</f>
        <v>0.12281448329194893</v>
      </c>
      <c r="N17" s="215">
        <f>L17/L15</f>
        <v>0.10617158344370525</v>
      </c>
      <c r="O17" s="182">
        <f t="shared" si="1"/>
        <v>-8.4713456886956889E-2</v>
      </c>
      <c r="Q17" s="189">
        <f t="shared" si="2"/>
        <v>1.7188041690882514</v>
      </c>
      <c r="R17" s="190">
        <f t="shared" si="3"/>
        <v>1.7149421697231291</v>
      </c>
      <c r="S17" s="182">
        <f t="shared" si="4"/>
        <v>-2.2469106339036539E-3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6004.3599999999988</v>
      </c>
      <c r="F18" s="142">
        <f>F10+F14</f>
        <v>6960.23</v>
      </c>
      <c r="G18" s="249">
        <f>E18/E15</f>
        <v>1.4334010744229544E-2</v>
      </c>
      <c r="H18" s="221">
        <f>F18/F15</f>
        <v>1.6095311992919043E-2</v>
      </c>
      <c r="I18" s="208">
        <f t="shared" si="0"/>
        <v>0.15919598425144413</v>
      </c>
      <c r="K18" s="21">
        <f t="shared" si="6"/>
        <v>1164.675</v>
      </c>
      <c r="L18" s="142">
        <f t="shared" si="6"/>
        <v>1205.789</v>
      </c>
      <c r="M18" s="249">
        <f>K18/K15</f>
        <v>1.109053008282063E-2</v>
      </c>
      <c r="N18" s="221">
        <f>L18/L15</f>
        <v>1.0844773858679666E-2</v>
      </c>
      <c r="O18" s="208">
        <f t="shared" si="1"/>
        <v>3.5300834996887576E-2</v>
      </c>
      <c r="Q18" s="193">
        <f t="shared" si="2"/>
        <v>1.9397154734226465</v>
      </c>
      <c r="R18" s="194">
        <f t="shared" si="3"/>
        <v>1.7323982109786604</v>
      </c>
      <c r="S18" s="186">
        <f t="shared" si="4"/>
        <v>-0.10688024366696049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7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203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F5</f>
        <v>2023/2022</v>
      </c>
    </row>
    <row r="6" spans="1:16" ht="19.5" customHeight="1" thickBot="1" x14ac:dyDescent="0.3">
      <c r="A6" s="362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153</v>
      </c>
      <c r="B7" s="39">
        <v>49991.650000000016</v>
      </c>
      <c r="C7" s="147">
        <v>61514.819999999992</v>
      </c>
      <c r="D7" s="247">
        <f>B7/$B$33</f>
        <v>0.11934341848619393</v>
      </c>
      <c r="E7" s="246">
        <f>C7/$C$33</f>
        <v>0.14225107792246172</v>
      </c>
      <c r="F7" s="52">
        <f>(C7-B7)/B7</f>
        <v>0.23050189381626676</v>
      </c>
      <c r="H7" s="39">
        <v>12350.955</v>
      </c>
      <c r="I7" s="147">
        <v>16098.602999999999</v>
      </c>
      <c r="J7" s="247">
        <f>H7/$H$33</f>
        <v>0.11761103997172068</v>
      </c>
      <c r="K7" s="246">
        <f>I7/$I$33</f>
        <v>0.14478960164312504</v>
      </c>
      <c r="L7" s="52">
        <f>(I7-H7)/H7</f>
        <v>0.30342981575108963</v>
      </c>
      <c r="N7" s="27">
        <f t="shared" ref="N7:N33" si="0">(H7/B7)*10</f>
        <v>2.4706035907996626</v>
      </c>
      <c r="O7" s="151">
        <f t="shared" ref="O7:O33" si="1">(I7/C7)*10</f>
        <v>2.6170283843795694</v>
      </c>
      <c r="P7" s="61">
        <f>(O7-N7)/N7</f>
        <v>5.9266809991364633E-2</v>
      </c>
    </row>
    <row r="8" spans="1:16" ht="20.100000000000001" customHeight="1" x14ac:dyDescent="0.25">
      <c r="A8" s="8" t="s">
        <v>152</v>
      </c>
      <c r="B8" s="19">
        <v>48821.689999999995</v>
      </c>
      <c r="C8" s="140">
        <v>49547.49</v>
      </c>
      <c r="D8" s="247">
        <f t="shared" ref="D8:D32" si="2">B8/$B$33</f>
        <v>0.11655041153619107</v>
      </c>
      <c r="E8" s="215">
        <f t="shared" ref="E8:E32" si="3">C8/$C$33</f>
        <v>0.11457700535988553</v>
      </c>
      <c r="F8" s="52">
        <f t="shared" ref="F8:F33" si="4">(C8-B8)/B8</f>
        <v>1.4866343217533088E-2</v>
      </c>
      <c r="H8" s="19">
        <v>12612.877</v>
      </c>
      <c r="I8" s="140">
        <v>12844.869000000001</v>
      </c>
      <c r="J8" s="247">
        <f t="shared" ref="J8:J32" si="5">H8/$H$33</f>
        <v>0.12010517251543679</v>
      </c>
      <c r="K8" s="215">
        <f t="shared" ref="K8:K32" si="6">I8/$I$33</f>
        <v>0.11552576740156437</v>
      </c>
      <c r="L8" s="52">
        <f t="shared" ref="L8:L33" si="7">(I8-H8)/H8</f>
        <v>1.8393265866304746E-2</v>
      </c>
      <c r="N8" s="27">
        <f t="shared" si="0"/>
        <v>2.5834576803875491</v>
      </c>
      <c r="O8" s="152">
        <f t="shared" si="1"/>
        <v>2.5924358630477551</v>
      </c>
      <c r="P8" s="52">
        <f t="shared" ref="P8:P71" si="8">(O8-N8)/N8</f>
        <v>3.4752582666108039E-3</v>
      </c>
    </row>
    <row r="9" spans="1:16" ht="20.100000000000001" customHeight="1" x14ac:dyDescent="0.25">
      <c r="A9" s="8" t="s">
        <v>212</v>
      </c>
      <c r="B9" s="19">
        <v>45853.929999999993</v>
      </c>
      <c r="C9" s="140">
        <v>45792.329999999987</v>
      </c>
      <c r="D9" s="247">
        <f t="shared" si="2"/>
        <v>0.10946557589570738</v>
      </c>
      <c r="E9" s="215">
        <f t="shared" si="3"/>
        <v>0.10589331648993008</v>
      </c>
      <c r="F9" s="52">
        <f t="shared" si="4"/>
        <v>-1.3433963021273385E-3</v>
      </c>
      <c r="H9" s="19">
        <v>11194.166000000003</v>
      </c>
      <c r="I9" s="140">
        <v>11442.589000000002</v>
      </c>
      <c r="J9" s="247">
        <f t="shared" si="5"/>
        <v>0.10659560373072989</v>
      </c>
      <c r="K9" s="215">
        <f t="shared" si="6"/>
        <v>0.10291376854724631</v>
      </c>
      <c r="L9" s="52">
        <f t="shared" si="7"/>
        <v>2.2192184750520833E-2</v>
      </c>
      <c r="N9" s="27">
        <f t="shared" si="0"/>
        <v>2.4412664301620395</v>
      </c>
      <c r="O9" s="152">
        <f t="shared" si="1"/>
        <v>2.4988003449485987</v>
      </c>
      <c r="P9" s="52">
        <f t="shared" si="8"/>
        <v>2.3567241197324128E-2</v>
      </c>
    </row>
    <row r="10" spans="1:16" ht="20.100000000000001" customHeight="1" x14ac:dyDescent="0.25">
      <c r="A10" s="8" t="s">
        <v>178</v>
      </c>
      <c r="B10" s="19">
        <v>35216.840000000004</v>
      </c>
      <c r="C10" s="140">
        <v>40050.550000000003</v>
      </c>
      <c r="D10" s="247">
        <f t="shared" si="2"/>
        <v>8.4072001501877464E-2</v>
      </c>
      <c r="E10" s="215">
        <f t="shared" si="3"/>
        <v>9.2615631629702419E-2</v>
      </c>
      <c r="F10" s="52">
        <f t="shared" si="4"/>
        <v>0.13725564247104508</v>
      </c>
      <c r="H10" s="19">
        <v>8383.5880000000016</v>
      </c>
      <c r="I10" s="140">
        <v>9874.3140000000039</v>
      </c>
      <c r="J10" s="247">
        <f t="shared" si="5"/>
        <v>7.9832086132160474E-2</v>
      </c>
      <c r="K10" s="215">
        <f t="shared" si="6"/>
        <v>8.88088233841864E-2</v>
      </c>
      <c r="L10" s="52">
        <f t="shared" si="7"/>
        <v>0.17781479719661822</v>
      </c>
      <c r="N10" s="27">
        <f t="shared" si="0"/>
        <v>2.3805622537399724</v>
      </c>
      <c r="O10" s="152">
        <f t="shared" si="1"/>
        <v>2.4654627714226156</v>
      </c>
      <c r="P10" s="52">
        <f t="shared" si="8"/>
        <v>3.566406110542187E-2</v>
      </c>
    </row>
    <row r="11" spans="1:16" ht="20.100000000000001" customHeight="1" x14ac:dyDescent="0.25">
      <c r="A11" s="8" t="s">
        <v>179</v>
      </c>
      <c r="B11" s="19">
        <v>39319.479999999996</v>
      </c>
      <c r="C11" s="140">
        <v>36859.780000000006</v>
      </c>
      <c r="D11" s="247">
        <f t="shared" si="2"/>
        <v>9.3866098764484276E-2</v>
      </c>
      <c r="E11" s="215">
        <f t="shared" si="3"/>
        <v>8.5237076804984518E-2</v>
      </c>
      <c r="F11" s="52">
        <f t="shared" si="4"/>
        <v>-6.2556778472146385E-2</v>
      </c>
      <c r="H11" s="19">
        <v>9008.4549999999999</v>
      </c>
      <c r="I11" s="140">
        <v>8509.1429999999964</v>
      </c>
      <c r="J11" s="247">
        <f t="shared" si="5"/>
        <v>8.5782335138331167E-2</v>
      </c>
      <c r="K11" s="215">
        <f t="shared" si="6"/>
        <v>7.6530580031968332E-2</v>
      </c>
      <c r="L11" s="52">
        <f t="shared" si="7"/>
        <v>-5.5427040485855068E-2</v>
      </c>
      <c r="N11" s="27">
        <f t="shared" si="0"/>
        <v>2.2910920998955229</v>
      </c>
      <c r="O11" s="152">
        <f t="shared" si="1"/>
        <v>2.3085170340137666</v>
      </c>
      <c r="P11" s="52">
        <f t="shared" si="8"/>
        <v>7.6055144701683329E-3</v>
      </c>
    </row>
    <row r="12" spans="1:16" ht="20.100000000000001" customHeight="1" x14ac:dyDescent="0.25">
      <c r="A12" s="8" t="s">
        <v>154</v>
      </c>
      <c r="B12" s="19">
        <v>22314.02</v>
      </c>
      <c r="C12" s="140">
        <v>20680.07</v>
      </c>
      <c r="D12" s="247">
        <f t="shared" si="2"/>
        <v>5.3269524549985847E-2</v>
      </c>
      <c r="E12" s="215">
        <f t="shared" si="3"/>
        <v>4.7822008566585472E-2</v>
      </c>
      <c r="F12" s="52">
        <f t="shared" si="4"/>
        <v>-7.3225263757942347E-2</v>
      </c>
      <c r="H12" s="19">
        <v>6906.1369999999997</v>
      </c>
      <c r="I12" s="140">
        <v>6102.6940000000013</v>
      </c>
      <c r="J12" s="247">
        <f t="shared" si="5"/>
        <v>6.5763170115766684E-2</v>
      </c>
      <c r="K12" s="215">
        <f t="shared" si="6"/>
        <v>5.4887162147540976E-2</v>
      </c>
      <c r="L12" s="52">
        <f t="shared" si="7"/>
        <v>-0.11633754152285111</v>
      </c>
      <c r="N12" s="27">
        <f t="shared" si="0"/>
        <v>3.0949766111171364</v>
      </c>
      <c r="O12" s="152">
        <f t="shared" si="1"/>
        <v>2.9510025836469609</v>
      </c>
      <c r="P12" s="52">
        <f t="shared" si="8"/>
        <v>-4.6518615666761978E-2</v>
      </c>
    </row>
    <row r="13" spans="1:16" ht="20.100000000000001" customHeight="1" x14ac:dyDescent="0.25">
      <c r="A13" s="8" t="s">
        <v>176</v>
      </c>
      <c r="B13" s="19">
        <v>10839.78</v>
      </c>
      <c r="C13" s="140">
        <v>18447.160000000003</v>
      </c>
      <c r="D13" s="247">
        <f t="shared" si="2"/>
        <v>2.5877449550840488E-2</v>
      </c>
      <c r="E13" s="215">
        <f t="shared" si="3"/>
        <v>4.2658474731912081E-2</v>
      </c>
      <c r="F13" s="52">
        <f t="shared" si="4"/>
        <v>0.70180206609359252</v>
      </c>
      <c r="H13" s="19">
        <v>2508.0230000000001</v>
      </c>
      <c r="I13" s="140">
        <v>4501.1560000000009</v>
      </c>
      <c r="J13" s="247">
        <f t="shared" si="5"/>
        <v>2.3882460368691721E-2</v>
      </c>
      <c r="K13" s="215">
        <f t="shared" si="6"/>
        <v>4.0483052111637413E-2</v>
      </c>
      <c r="L13" s="52">
        <f t="shared" si="7"/>
        <v>0.79470283964700505</v>
      </c>
      <c r="N13" s="27">
        <f t="shared" si="0"/>
        <v>2.3137213116871376</v>
      </c>
      <c r="O13" s="152">
        <f t="shared" si="1"/>
        <v>2.4400265406707593</v>
      </c>
      <c r="P13" s="52">
        <f t="shared" si="8"/>
        <v>5.4589646707070998E-2</v>
      </c>
    </row>
    <row r="14" spans="1:16" ht="20.100000000000001" customHeight="1" x14ac:dyDescent="0.25">
      <c r="A14" s="8" t="s">
        <v>156</v>
      </c>
      <c r="B14" s="19">
        <v>12124.189999999999</v>
      </c>
      <c r="C14" s="140">
        <v>12506.42</v>
      </c>
      <c r="D14" s="247">
        <f t="shared" si="2"/>
        <v>2.8943679213951266E-2</v>
      </c>
      <c r="E14" s="215">
        <f t="shared" si="3"/>
        <v>2.8920701157071321E-2</v>
      </c>
      <c r="F14" s="52">
        <f t="shared" si="4"/>
        <v>3.1526229793495598E-2</v>
      </c>
      <c r="H14" s="19">
        <v>4301.9409999999998</v>
      </c>
      <c r="I14" s="140">
        <v>4250.7700000000013</v>
      </c>
      <c r="J14" s="247">
        <f t="shared" si="5"/>
        <v>4.0964909588528498E-2</v>
      </c>
      <c r="K14" s="215">
        <f t="shared" si="6"/>
        <v>3.8231099616317446E-2</v>
      </c>
      <c r="L14" s="52">
        <f t="shared" si="7"/>
        <v>-1.1894863272183059E-2</v>
      </c>
      <c r="N14" s="27">
        <f t="shared" si="0"/>
        <v>3.5482296136896569</v>
      </c>
      <c r="O14" s="152">
        <f t="shared" si="1"/>
        <v>3.3988703401932781</v>
      </c>
      <c r="P14" s="52">
        <f t="shared" si="8"/>
        <v>-4.2094027094561781E-2</v>
      </c>
    </row>
    <row r="15" spans="1:16" ht="20.100000000000001" customHeight="1" x14ac:dyDescent="0.25">
      <c r="A15" s="8" t="s">
        <v>175</v>
      </c>
      <c r="B15" s="19">
        <v>14674.159999999998</v>
      </c>
      <c r="C15" s="140">
        <v>12842.56</v>
      </c>
      <c r="D15" s="247">
        <f t="shared" si="2"/>
        <v>3.5031138556406251E-2</v>
      </c>
      <c r="E15" s="215">
        <f t="shared" si="3"/>
        <v>2.9698014288002308E-2</v>
      </c>
      <c r="F15" s="52">
        <f t="shared" si="4"/>
        <v>-0.12481804750663744</v>
      </c>
      <c r="H15" s="19">
        <v>3789.1869999999999</v>
      </c>
      <c r="I15" s="140">
        <v>3558.587</v>
      </c>
      <c r="J15" s="247">
        <f t="shared" si="5"/>
        <v>3.6082248191927214E-2</v>
      </c>
      <c r="K15" s="215">
        <f t="shared" si="6"/>
        <v>3.2005658760726224E-2</v>
      </c>
      <c r="L15" s="52">
        <f t="shared" si="7"/>
        <v>-6.0857381807759799E-2</v>
      </c>
      <c r="N15" s="27">
        <f t="shared" si="0"/>
        <v>2.5822173126093761</v>
      </c>
      <c r="O15" s="152">
        <f t="shared" si="1"/>
        <v>2.7709327423815817</v>
      </c>
      <c r="P15" s="52">
        <f t="shared" si="8"/>
        <v>7.3082706420826093E-2</v>
      </c>
    </row>
    <row r="16" spans="1:16" ht="20.100000000000001" customHeight="1" x14ac:dyDescent="0.25">
      <c r="A16" s="8" t="s">
        <v>183</v>
      </c>
      <c r="B16" s="19">
        <v>16642.09</v>
      </c>
      <c r="C16" s="140">
        <v>17484.279999999995</v>
      </c>
      <c r="D16" s="247">
        <f t="shared" si="2"/>
        <v>3.9729112988967204E-2</v>
      </c>
      <c r="E16" s="215">
        <f t="shared" si="3"/>
        <v>4.0431845150455427E-2</v>
      </c>
      <c r="F16" s="52">
        <f t="shared" si="4"/>
        <v>5.0606023642462881E-2</v>
      </c>
      <c r="H16" s="19">
        <v>3204.3579999999997</v>
      </c>
      <c r="I16" s="140">
        <v>3543.6730000000002</v>
      </c>
      <c r="J16" s="247">
        <f t="shared" si="5"/>
        <v>3.0513258029172877E-2</v>
      </c>
      <c r="K16" s="215">
        <f t="shared" si="6"/>
        <v>3.18715233876814E-2</v>
      </c>
      <c r="L16" s="52">
        <f t="shared" si="7"/>
        <v>0.10589172620537422</v>
      </c>
      <c r="N16" s="27">
        <f t="shared" si="0"/>
        <v>1.925454074578373</v>
      </c>
      <c r="O16" s="152">
        <f t="shared" si="1"/>
        <v>2.0267766244878263</v>
      </c>
      <c r="P16" s="52">
        <f t="shared" si="8"/>
        <v>5.2622678072256984E-2</v>
      </c>
    </row>
    <row r="17" spans="1:16" ht="20.100000000000001" customHeight="1" x14ac:dyDescent="0.25">
      <c r="A17" s="8" t="s">
        <v>157</v>
      </c>
      <c r="B17" s="19">
        <v>13686.76</v>
      </c>
      <c r="C17" s="140">
        <v>13433.569999999998</v>
      </c>
      <c r="D17" s="247">
        <f t="shared" si="2"/>
        <v>3.2673951077831977E-2</v>
      </c>
      <c r="E17" s="215">
        <f t="shared" si="3"/>
        <v>3.1064706242281845E-2</v>
      </c>
      <c r="F17" s="52">
        <f t="shared" si="4"/>
        <v>-1.8498899666539219E-2</v>
      </c>
      <c r="H17" s="19">
        <v>3053.0209999999997</v>
      </c>
      <c r="I17" s="140">
        <v>3106.0889999999999</v>
      </c>
      <c r="J17" s="247">
        <f t="shared" si="5"/>
        <v>2.9072162829959516E-2</v>
      </c>
      <c r="K17" s="215">
        <f t="shared" si="6"/>
        <v>2.7935926426541028E-2</v>
      </c>
      <c r="L17" s="52">
        <f t="shared" si="7"/>
        <v>1.7382127407574405E-2</v>
      </c>
      <c r="N17" s="27">
        <f t="shared" si="0"/>
        <v>2.2306382226326753</v>
      </c>
      <c r="O17" s="152">
        <f t="shared" si="1"/>
        <v>2.3121843262811006</v>
      </c>
      <c r="P17" s="52">
        <f t="shared" si="8"/>
        <v>3.6557296840444974E-2</v>
      </c>
    </row>
    <row r="18" spans="1:16" ht="20.100000000000001" customHeight="1" x14ac:dyDescent="0.25">
      <c r="A18" s="8" t="s">
        <v>155</v>
      </c>
      <c r="B18" s="19">
        <v>8530.06</v>
      </c>
      <c r="C18" s="140">
        <v>10647.460000000001</v>
      </c>
      <c r="D18" s="247">
        <f t="shared" si="2"/>
        <v>2.0363531115543156E-2</v>
      </c>
      <c r="E18" s="215">
        <f t="shared" si="3"/>
        <v>2.4621914883865295E-2</v>
      </c>
      <c r="F18" s="52">
        <f t="shared" si="4"/>
        <v>0.24822803122135151</v>
      </c>
      <c r="H18" s="19">
        <v>2293.4610000000002</v>
      </c>
      <c r="I18" s="140">
        <v>2971.6330000000003</v>
      </c>
      <c r="J18" s="247">
        <f t="shared" si="5"/>
        <v>2.1839309862644832E-2</v>
      </c>
      <c r="K18" s="215">
        <f t="shared" si="6"/>
        <v>2.6726639466763961E-2</v>
      </c>
      <c r="L18" s="52">
        <f t="shared" si="7"/>
        <v>0.29569807378455532</v>
      </c>
      <c r="N18" s="27">
        <f t="shared" si="0"/>
        <v>2.6886809705910633</v>
      </c>
      <c r="O18" s="152">
        <f t="shared" si="1"/>
        <v>2.7909313582769975</v>
      </c>
      <c r="P18" s="52">
        <f t="shared" si="8"/>
        <v>3.8029944349796209E-2</v>
      </c>
    </row>
    <row r="19" spans="1:16" ht="20.100000000000001" customHeight="1" x14ac:dyDescent="0.25">
      <c r="A19" s="8" t="s">
        <v>158</v>
      </c>
      <c r="B19" s="19">
        <v>4584.4000000000005</v>
      </c>
      <c r="C19" s="140">
        <v>9674.130000000001</v>
      </c>
      <c r="D19" s="247">
        <f t="shared" si="2"/>
        <v>1.0944187033396724E-2</v>
      </c>
      <c r="E19" s="215">
        <f t="shared" si="3"/>
        <v>2.2371120007536802E-2</v>
      </c>
      <c r="F19" s="52">
        <f t="shared" si="4"/>
        <v>1.1102281650815811</v>
      </c>
      <c r="H19" s="19">
        <v>940.99700000000007</v>
      </c>
      <c r="I19" s="140">
        <v>2183.1139999999996</v>
      </c>
      <c r="J19" s="247">
        <f t="shared" si="5"/>
        <v>8.9605731524622385E-3</v>
      </c>
      <c r="K19" s="215">
        <f t="shared" si="6"/>
        <v>1.963476001001635E-2</v>
      </c>
      <c r="L19" s="52">
        <f t="shared" si="7"/>
        <v>1.3200010201945378</v>
      </c>
      <c r="N19" s="27">
        <f t="shared" si="0"/>
        <v>2.0526066660849835</v>
      </c>
      <c r="O19" s="152">
        <f t="shared" si="1"/>
        <v>2.2566515025123697</v>
      </c>
      <c r="P19" s="52">
        <f t="shared" si="8"/>
        <v>9.9407665286680949E-2</v>
      </c>
    </row>
    <row r="20" spans="1:16" ht="20.100000000000001" customHeight="1" x14ac:dyDescent="0.25">
      <c r="A20" s="8" t="s">
        <v>174</v>
      </c>
      <c r="B20" s="19">
        <v>13693.900000000001</v>
      </c>
      <c r="C20" s="140">
        <v>10011.329999999998</v>
      </c>
      <c r="D20" s="247">
        <f t="shared" si="2"/>
        <v>3.2690996164521285E-2</v>
      </c>
      <c r="E20" s="215">
        <f t="shared" si="3"/>
        <v>2.3150884354981104E-2</v>
      </c>
      <c r="F20" s="52">
        <f t="shared" si="4"/>
        <v>-0.26892046823768267</v>
      </c>
      <c r="H20" s="19">
        <v>2411.8790000000004</v>
      </c>
      <c r="I20" s="140">
        <v>1815.9719999999998</v>
      </c>
      <c r="J20" s="247">
        <f t="shared" si="5"/>
        <v>2.2966936360463926E-2</v>
      </c>
      <c r="K20" s="215">
        <f t="shared" si="6"/>
        <v>1.6332712998455151E-2</v>
      </c>
      <c r="L20" s="52">
        <f t="shared" si="7"/>
        <v>-0.24707168145665703</v>
      </c>
      <c r="N20" s="27">
        <f t="shared" si="0"/>
        <v>1.7612798399287275</v>
      </c>
      <c r="O20" s="152">
        <f t="shared" si="1"/>
        <v>1.8139168322290846</v>
      </c>
      <c r="P20" s="52">
        <f t="shared" si="8"/>
        <v>2.9885649688971144E-2</v>
      </c>
    </row>
    <row r="21" spans="1:16" ht="20.100000000000001" customHeight="1" x14ac:dyDescent="0.25">
      <c r="A21" s="8" t="s">
        <v>181</v>
      </c>
      <c r="B21" s="19">
        <v>4348.8400000000011</v>
      </c>
      <c r="C21" s="140">
        <v>6167.1299999999992</v>
      </c>
      <c r="D21" s="247">
        <f t="shared" si="2"/>
        <v>1.0381842408672239E-2</v>
      </c>
      <c r="E21" s="215">
        <f t="shared" si="3"/>
        <v>1.4261293297906933E-2</v>
      </c>
      <c r="F21" s="52">
        <f t="shared" si="4"/>
        <v>0.41810919693527415</v>
      </c>
      <c r="H21" s="19">
        <v>1067.0820000000001</v>
      </c>
      <c r="I21" s="140">
        <v>1575.6170000000004</v>
      </c>
      <c r="J21" s="247">
        <f t="shared" si="5"/>
        <v>1.0161208081083905E-2</v>
      </c>
      <c r="K21" s="215">
        <f t="shared" si="6"/>
        <v>1.4170978548395524E-2</v>
      </c>
      <c r="L21" s="52">
        <f t="shared" si="7"/>
        <v>0.47656599961390056</v>
      </c>
      <c r="N21" s="27">
        <f t="shared" si="0"/>
        <v>2.4537163933370736</v>
      </c>
      <c r="O21" s="152">
        <f t="shared" si="1"/>
        <v>2.5548626346452896</v>
      </c>
      <c r="P21" s="52">
        <f t="shared" si="8"/>
        <v>4.122165119932885E-2</v>
      </c>
    </row>
    <row r="22" spans="1:16" ht="20.100000000000001" customHeight="1" x14ac:dyDescent="0.25">
      <c r="A22" s="8" t="s">
        <v>177</v>
      </c>
      <c r="B22" s="19">
        <v>10519.93</v>
      </c>
      <c r="C22" s="140">
        <v>5233.34</v>
      </c>
      <c r="D22" s="247">
        <f t="shared" si="2"/>
        <v>2.5113882187034548E-2</v>
      </c>
      <c r="E22" s="215">
        <f t="shared" si="3"/>
        <v>1.2101933422462033E-2</v>
      </c>
      <c r="F22" s="52">
        <f t="shared" si="4"/>
        <v>-0.5025309103767801</v>
      </c>
      <c r="H22" s="19">
        <v>2684.2939999999994</v>
      </c>
      <c r="I22" s="140">
        <v>1465.6580000000001</v>
      </c>
      <c r="J22" s="247">
        <f t="shared" si="5"/>
        <v>2.5560987707416143E-2</v>
      </c>
      <c r="K22" s="215">
        <f t="shared" si="6"/>
        <v>1.3182015729256719E-2</v>
      </c>
      <c r="L22" s="52">
        <f t="shared" si="7"/>
        <v>-0.45398752893684508</v>
      </c>
      <c r="N22" s="27">
        <f t="shared" si="0"/>
        <v>2.5516272446679773</v>
      </c>
      <c r="O22" s="152">
        <f t="shared" si="1"/>
        <v>2.8006168145008736</v>
      </c>
      <c r="P22" s="52">
        <f t="shared" si="8"/>
        <v>9.7580698886641393E-2</v>
      </c>
    </row>
    <row r="23" spans="1:16" ht="20.100000000000001" customHeight="1" x14ac:dyDescent="0.25">
      <c r="A23" s="8" t="s">
        <v>172</v>
      </c>
      <c r="B23" s="19">
        <v>8011.7599999999984</v>
      </c>
      <c r="C23" s="140">
        <v>6511.8199999999988</v>
      </c>
      <c r="D23" s="247">
        <f t="shared" si="2"/>
        <v>1.9126210606990338E-2</v>
      </c>
      <c r="E23" s="215">
        <f t="shared" si="3"/>
        <v>1.5058378033733085E-2</v>
      </c>
      <c r="F23" s="52">
        <f t="shared" si="4"/>
        <v>-0.1872172905828432</v>
      </c>
      <c r="H23" s="19">
        <v>1702.4710000000002</v>
      </c>
      <c r="I23" s="140">
        <v>1430.7399999999998</v>
      </c>
      <c r="J23" s="247">
        <f t="shared" si="5"/>
        <v>1.6211652040809418E-2</v>
      </c>
      <c r="K23" s="215">
        <f t="shared" si="6"/>
        <v>1.2867965913246305E-2</v>
      </c>
      <c r="L23" s="52">
        <f t="shared" si="7"/>
        <v>-0.15960976721483092</v>
      </c>
      <c r="N23" s="27">
        <f t="shared" si="0"/>
        <v>2.1249650513744802</v>
      </c>
      <c r="O23" s="152">
        <f t="shared" si="1"/>
        <v>2.1971430414231352</v>
      </c>
      <c r="P23" s="52">
        <f t="shared" si="8"/>
        <v>3.3966671593948561E-2</v>
      </c>
    </row>
    <row r="24" spans="1:16" ht="20.100000000000001" customHeight="1" x14ac:dyDescent="0.25">
      <c r="A24" s="8" t="s">
        <v>160</v>
      </c>
      <c r="B24" s="19">
        <v>2559.75</v>
      </c>
      <c r="C24" s="140">
        <v>2983</v>
      </c>
      <c r="D24" s="247">
        <f t="shared" si="2"/>
        <v>6.1108068141386574E-3</v>
      </c>
      <c r="E24" s="215">
        <f t="shared" si="3"/>
        <v>6.8980932634234056E-3</v>
      </c>
      <c r="F24" s="52">
        <f t="shared" si="4"/>
        <v>0.16534817853305986</v>
      </c>
      <c r="H24" s="19">
        <v>841.15099999999995</v>
      </c>
      <c r="I24" s="140">
        <v>1254.1639999999998</v>
      </c>
      <c r="J24" s="247">
        <f t="shared" si="5"/>
        <v>8.0097971276919741E-3</v>
      </c>
      <c r="K24" s="215">
        <f t="shared" si="6"/>
        <v>1.1279854901394132E-2</v>
      </c>
      <c r="L24" s="52">
        <f t="shared" si="7"/>
        <v>0.49100934315004063</v>
      </c>
      <c r="N24" s="27">
        <f t="shared" si="0"/>
        <v>3.2860669987303446</v>
      </c>
      <c r="O24" s="152">
        <f t="shared" si="1"/>
        <v>4.2043714381495132</v>
      </c>
      <c r="P24" s="52">
        <f t="shared" si="8"/>
        <v>0.27945396115598947</v>
      </c>
    </row>
    <row r="25" spans="1:16" ht="20.100000000000001" customHeight="1" x14ac:dyDescent="0.25">
      <c r="A25" s="8" t="s">
        <v>161</v>
      </c>
      <c r="B25" s="19">
        <v>5757.13</v>
      </c>
      <c r="C25" s="140">
        <v>3855.07</v>
      </c>
      <c r="D25" s="247">
        <f t="shared" si="2"/>
        <v>1.3743806713109517E-2</v>
      </c>
      <c r="E25" s="215">
        <f t="shared" si="3"/>
        <v>8.9147275886777306E-3</v>
      </c>
      <c r="F25" s="52">
        <f t="shared" ref="F25:F27" si="9">(C25-B25)/B25</f>
        <v>-0.33038336810181462</v>
      </c>
      <c r="H25" s="19">
        <v>1582.1040000000003</v>
      </c>
      <c r="I25" s="140">
        <v>1229.049</v>
      </c>
      <c r="J25" s="247">
        <f t="shared" si="5"/>
        <v>1.506546633709047E-2</v>
      </c>
      <c r="K25" s="215">
        <f t="shared" si="6"/>
        <v>1.1053972516117156E-2</v>
      </c>
      <c r="L25" s="52">
        <f t="shared" ref="L25:L29" si="10">(I25-H25)/H25</f>
        <v>-0.22315536778871695</v>
      </c>
      <c r="N25" s="27">
        <f t="shared" si="0"/>
        <v>2.7480776011658592</v>
      </c>
      <c r="O25" s="152">
        <f t="shared" si="1"/>
        <v>3.1881366615910993</v>
      </c>
      <c r="P25" s="52">
        <f t="shared" ref="P25:P29" si="11">(O25-N25)/N25</f>
        <v>0.16013341844442353</v>
      </c>
    </row>
    <row r="26" spans="1:16" ht="20.100000000000001" customHeight="1" x14ac:dyDescent="0.25">
      <c r="A26" s="8" t="s">
        <v>182</v>
      </c>
      <c r="B26" s="19">
        <v>6159.0699999999988</v>
      </c>
      <c r="C26" s="140">
        <v>3955.24</v>
      </c>
      <c r="D26" s="247">
        <f t="shared" si="2"/>
        <v>1.4703344828501601E-2</v>
      </c>
      <c r="E26" s="215">
        <f t="shared" si="3"/>
        <v>9.1463675491863187E-3</v>
      </c>
      <c r="F26" s="52">
        <f t="shared" si="9"/>
        <v>-0.35781863170900791</v>
      </c>
      <c r="H26" s="19">
        <v>1725</v>
      </c>
      <c r="I26" s="140">
        <v>1183.521</v>
      </c>
      <c r="J26" s="247">
        <f t="shared" si="5"/>
        <v>1.6426182748720094E-2</v>
      </c>
      <c r="K26" s="215">
        <f t="shared" si="6"/>
        <v>1.0644497173218881E-2</v>
      </c>
      <c r="L26" s="52">
        <f t="shared" si="10"/>
        <v>-0.3139008695652174</v>
      </c>
      <c r="N26" s="27">
        <f t="shared" si="0"/>
        <v>2.8007475154528203</v>
      </c>
      <c r="O26" s="152">
        <f t="shared" si="1"/>
        <v>2.9922861823808415</v>
      </c>
      <c r="P26" s="52">
        <f t="shared" si="11"/>
        <v>6.8388409119789426E-2</v>
      </c>
    </row>
    <row r="27" spans="1:16" ht="20.100000000000001" customHeight="1" x14ac:dyDescent="0.25">
      <c r="A27" s="8" t="s">
        <v>186</v>
      </c>
      <c r="B27" s="19">
        <v>4069.2200000000007</v>
      </c>
      <c r="C27" s="140">
        <v>3873.42</v>
      </c>
      <c r="D27" s="247">
        <f t="shared" si="2"/>
        <v>9.7143147980190692E-3</v>
      </c>
      <c r="E27" s="215">
        <f t="shared" si="3"/>
        <v>8.9571613839790447E-3</v>
      </c>
      <c r="F27" s="52">
        <f t="shared" si="9"/>
        <v>-4.8117329611080402E-2</v>
      </c>
      <c r="H27" s="19">
        <v>961.53999999999985</v>
      </c>
      <c r="I27" s="140">
        <v>966.60500000000013</v>
      </c>
      <c r="J27" s="247">
        <f t="shared" si="5"/>
        <v>9.1561923247561253E-3</v>
      </c>
      <c r="K27" s="215">
        <f t="shared" si="6"/>
        <v>8.6935712928788243E-3</v>
      </c>
      <c r="L27" s="52">
        <f t="shared" si="10"/>
        <v>5.267591571853779E-3</v>
      </c>
      <c r="N27" s="27">
        <f t="shared" si="0"/>
        <v>2.3629589945984728</v>
      </c>
      <c r="O27" s="152">
        <f t="shared" si="1"/>
        <v>2.4954820288014212</v>
      </c>
      <c r="P27" s="52">
        <f t="shared" si="11"/>
        <v>5.6083509915273617E-2</v>
      </c>
    </row>
    <row r="28" spans="1:16" ht="20.100000000000001" customHeight="1" x14ac:dyDescent="0.25">
      <c r="A28" s="8" t="s">
        <v>185</v>
      </c>
      <c r="B28" s="19">
        <v>1701.87</v>
      </c>
      <c r="C28" s="140">
        <v>3206.97</v>
      </c>
      <c r="D28" s="247">
        <f t="shared" si="2"/>
        <v>4.0628181630151987E-3</v>
      </c>
      <c r="E28" s="215">
        <f t="shared" si="3"/>
        <v>7.4160168129403141E-3</v>
      </c>
      <c r="F28" s="52">
        <f t="shared" ref="F28:F29" si="12">(C28-B28)/B28</f>
        <v>0.88438012304112534</v>
      </c>
      <c r="H28" s="19">
        <v>460.68</v>
      </c>
      <c r="I28" s="140">
        <v>879.79599999999994</v>
      </c>
      <c r="J28" s="247">
        <f t="shared" si="5"/>
        <v>4.3867906485103607E-3</v>
      </c>
      <c r="K28" s="215">
        <f t="shared" si="6"/>
        <v>7.9128177996075095E-3</v>
      </c>
      <c r="L28" s="52">
        <f t="shared" si="10"/>
        <v>0.90977685161066235</v>
      </c>
      <c r="N28" s="27">
        <f t="shared" si="0"/>
        <v>2.7069047577076981</v>
      </c>
      <c r="O28" s="152">
        <f t="shared" si="1"/>
        <v>2.7433870600598071</v>
      </c>
      <c r="P28" s="52">
        <f t="shared" si="11"/>
        <v>1.3477497591383128E-2</v>
      </c>
    </row>
    <row r="29" spans="1:16" ht="20.100000000000001" customHeight="1" x14ac:dyDescent="0.25">
      <c r="A29" s="8" t="s">
        <v>169</v>
      </c>
      <c r="B29" s="19">
        <v>1676.2</v>
      </c>
      <c r="C29" s="140">
        <v>2547.46</v>
      </c>
      <c r="D29" s="247">
        <f t="shared" si="2"/>
        <v>4.001537018013172E-3</v>
      </c>
      <c r="E29" s="215">
        <f t="shared" si="3"/>
        <v>5.8909207726585951E-3</v>
      </c>
      <c r="F29" s="52">
        <f t="shared" si="12"/>
        <v>0.51978284214294235</v>
      </c>
      <c r="H29" s="19">
        <v>500.08800000000002</v>
      </c>
      <c r="I29" s="140">
        <v>745.74</v>
      </c>
      <c r="J29" s="247">
        <f t="shared" si="5"/>
        <v>4.7620503643141651E-3</v>
      </c>
      <c r="K29" s="215">
        <f t="shared" si="6"/>
        <v>6.7071284091758821E-3</v>
      </c>
      <c r="L29" s="52">
        <f t="shared" si="10"/>
        <v>0.49121754571195464</v>
      </c>
      <c r="N29" s="27">
        <f t="shared" si="0"/>
        <v>2.9834625939625341</v>
      </c>
      <c r="O29" s="152">
        <f t="shared" si="1"/>
        <v>2.9273864947830388</v>
      </c>
      <c r="P29" s="52">
        <f t="shared" si="11"/>
        <v>-1.8795643455685806E-2</v>
      </c>
    </row>
    <row r="30" spans="1:16" ht="20.100000000000001" customHeight="1" x14ac:dyDescent="0.25">
      <c r="A30" s="8" t="s">
        <v>159</v>
      </c>
      <c r="B30" s="19">
        <v>445.08000000000004</v>
      </c>
      <c r="C30" s="140">
        <v>380.64000000000004</v>
      </c>
      <c r="D30" s="247">
        <f t="shared" si="2"/>
        <v>1.0625248156409155E-3</v>
      </c>
      <c r="E30" s="215">
        <f t="shared" si="3"/>
        <v>8.8021797512218751E-4</v>
      </c>
      <c r="F30" s="52">
        <f t="shared" ref="F30" si="13">(C30-B30)/B30</f>
        <v>-0.14478296036667562</v>
      </c>
      <c r="H30" s="19">
        <v>773.28499999999997</v>
      </c>
      <c r="I30" s="140">
        <v>718.78399999999999</v>
      </c>
      <c r="J30" s="247">
        <f t="shared" si="5"/>
        <v>7.363548247445807E-3</v>
      </c>
      <c r="K30" s="215">
        <f t="shared" si="6"/>
        <v>6.4646882109865066E-3</v>
      </c>
      <c r="L30" s="52">
        <f t="shared" ref="L30" si="14">(I30-H30)/H30</f>
        <v>-7.0479836024234244E-2</v>
      </c>
      <c r="N30" s="27">
        <f t="shared" si="0"/>
        <v>17.374067583355799</v>
      </c>
      <c r="O30" s="152">
        <f t="shared" si="1"/>
        <v>18.883564522908781</v>
      </c>
      <c r="P30" s="52">
        <f t="shared" ref="P30" si="15">(O30-N30)/N30</f>
        <v>8.688218416964523E-2</v>
      </c>
    </row>
    <row r="31" spans="1:16" ht="20.100000000000001" customHeight="1" x14ac:dyDescent="0.25">
      <c r="A31" s="8" t="s">
        <v>180</v>
      </c>
      <c r="B31" s="19">
        <v>3900.3700000000003</v>
      </c>
      <c r="C31" s="140">
        <v>2113.1800000000003</v>
      </c>
      <c r="D31" s="247">
        <f t="shared" si="2"/>
        <v>9.3112247577544667E-3</v>
      </c>
      <c r="E31" s="215">
        <f t="shared" si="3"/>
        <v>4.8866619920888612E-3</v>
      </c>
      <c r="F31" s="52">
        <f t="shared" ref="F31:F32" si="16">(C31-B31)/B31</f>
        <v>-0.45821037491314925</v>
      </c>
      <c r="H31" s="19">
        <v>1133.646</v>
      </c>
      <c r="I31" s="140">
        <v>627.26100000000008</v>
      </c>
      <c r="J31" s="247">
        <f t="shared" si="5"/>
        <v>1.0795058764264081E-2</v>
      </c>
      <c r="K31" s="215">
        <f t="shared" si="6"/>
        <v>5.6415373629791531E-3</v>
      </c>
      <c r="L31" s="52">
        <f t="shared" ref="L31:L32" si="17">(I31-H31)/H31</f>
        <v>-0.44668706104021882</v>
      </c>
      <c r="N31" s="27">
        <f t="shared" si="0"/>
        <v>2.9065088696713386</v>
      </c>
      <c r="O31" s="152">
        <f t="shared" si="1"/>
        <v>2.9683273549815921</v>
      </c>
      <c r="P31" s="52">
        <f t="shared" ref="P31:P32" si="18">(O31-N31)/N31</f>
        <v>2.1268982164586947E-2</v>
      </c>
    </row>
    <row r="32" spans="1:16" ht="20.100000000000001" customHeight="1" thickBot="1" x14ac:dyDescent="0.3">
      <c r="A32" s="8" t="s">
        <v>17</v>
      </c>
      <c r="B32" s="19">
        <f>B33-SUM(B7:B31)</f>
        <v>33446.869999999821</v>
      </c>
      <c r="C32" s="140">
        <f>C33-SUM(C7:C31)</f>
        <v>32119.119999999937</v>
      </c>
      <c r="D32" s="247">
        <f t="shared" si="2"/>
        <v>7.984661045321173E-2</v>
      </c>
      <c r="E32" s="215">
        <f t="shared" si="3"/>
        <v>7.4274450318165458E-2</v>
      </c>
      <c r="F32" s="52">
        <f t="shared" si="16"/>
        <v>-3.969728707050587E-2</v>
      </c>
      <c r="H32" s="19">
        <f>H33-SUM(H7:H31)</f>
        <v>8624.8830000000016</v>
      </c>
      <c r="I32" s="140">
        <f>I33-SUM(I7:I31)</f>
        <v>8306.0409999999974</v>
      </c>
      <c r="J32" s="247">
        <f t="shared" si="5"/>
        <v>8.2129799619901009E-2</v>
      </c>
      <c r="K32" s="215">
        <f t="shared" si="6"/>
        <v>7.470389620897315E-2</v>
      </c>
      <c r="L32" s="52">
        <f t="shared" si="17"/>
        <v>-3.6967689880547265E-2</v>
      </c>
      <c r="N32" s="27">
        <f t="shared" si="0"/>
        <v>2.5786816524236937</v>
      </c>
      <c r="O32" s="152">
        <f t="shared" si="1"/>
        <v>2.5860113851188995</v>
      </c>
      <c r="P32" s="52">
        <f t="shared" si="18"/>
        <v>2.842434112918347E-3</v>
      </c>
    </row>
    <row r="33" spans="1:16" ht="26.25" customHeight="1" thickBot="1" x14ac:dyDescent="0.3">
      <c r="A33" s="12" t="s">
        <v>18</v>
      </c>
      <c r="B33" s="17">
        <v>418889.03999999992</v>
      </c>
      <c r="C33" s="145">
        <v>432438.33999999997</v>
      </c>
      <c r="D33" s="243">
        <f>SUM(D7:D32)</f>
        <v>0.99999999999999989</v>
      </c>
      <c r="E33" s="244">
        <f>SUM(E7:E32)</f>
        <v>1</v>
      </c>
      <c r="F33" s="57">
        <f t="shared" si="4"/>
        <v>3.2345797350057305E-2</v>
      </c>
      <c r="G33" s="1"/>
      <c r="H33" s="17">
        <v>105015.269</v>
      </c>
      <c r="I33" s="145">
        <v>111186.18199999999</v>
      </c>
      <c r="J33" s="243">
        <f>SUM(J7:J32)</f>
        <v>1.0000000000000002</v>
      </c>
      <c r="K33" s="244">
        <f>SUM(K7:K32)</f>
        <v>1.0000000000000004</v>
      </c>
      <c r="L33" s="57">
        <f t="shared" si="7"/>
        <v>5.8762054877943379E-2</v>
      </c>
      <c r="N33" s="29">
        <f t="shared" si="0"/>
        <v>2.5069949072909625</v>
      </c>
      <c r="O33" s="146">
        <f t="shared" si="1"/>
        <v>2.5711453336908101</v>
      </c>
      <c r="P33" s="57">
        <f t="shared" si="8"/>
        <v>2.5588574676909892E-2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L5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178</v>
      </c>
      <c r="B39" s="39">
        <v>35216.840000000004</v>
      </c>
      <c r="C39" s="147">
        <v>40050.550000000003</v>
      </c>
      <c r="D39" s="247">
        <f t="shared" ref="D39:D61" si="19">B39/$B$62</f>
        <v>0.21277715170112535</v>
      </c>
      <c r="E39" s="246">
        <f t="shared" ref="E39:E61" si="20">C39/$C$62</f>
        <v>0.24301906232336987</v>
      </c>
      <c r="F39" s="52">
        <f>(C39-B39)/B39</f>
        <v>0.13725564247104508</v>
      </c>
      <c r="H39" s="39">
        <v>8383.5880000000016</v>
      </c>
      <c r="I39" s="147">
        <v>9874.3140000000039</v>
      </c>
      <c r="J39" s="247">
        <f t="shared" ref="J39:J61" si="21">H39/$H$62</f>
        <v>0.21867692342444126</v>
      </c>
      <c r="K39" s="246">
        <f t="shared" ref="K39:K61" si="22">I39/$I$62</f>
        <v>0.24856462521314171</v>
      </c>
      <c r="L39" s="52">
        <f>(I39-H39)/H39</f>
        <v>0.17781479719661822</v>
      </c>
      <c r="N39" s="27">
        <f t="shared" ref="N39:N62" si="23">(H39/B39)*10</f>
        <v>2.3805622537399724</v>
      </c>
      <c r="O39" s="151">
        <f t="shared" ref="O39:O62" si="24">(I39/C39)*10</f>
        <v>2.4654627714226156</v>
      </c>
      <c r="P39" s="61">
        <f t="shared" si="8"/>
        <v>3.566406110542187E-2</v>
      </c>
    </row>
    <row r="40" spans="1:16" ht="20.100000000000001" customHeight="1" x14ac:dyDescent="0.25">
      <c r="A40" s="38" t="s">
        <v>179</v>
      </c>
      <c r="B40" s="19">
        <v>39319.479999999996</v>
      </c>
      <c r="C40" s="140">
        <v>36859.780000000006</v>
      </c>
      <c r="D40" s="247">
        <f t="shared" si="19"/>
        <v>0.23756495360655192</v>
      </c>
      <c r="E40" s="215">
        <f t="shared" si="20"/>
        <v>0.22365808142574081</v>
      </c>
      <c r="F40" s="52">
        <f t="shared" ref="F40:F62" si="25">(C40-B40)/B40</f>
        <v>-6.2556778472146385E-2</v>
      </c>
      <c r="H40" s="19">
        <v>9008.4549999999999</v>
      </c>
      <c r="I40" s="140">
        <v>8509.1429999999964</v>
      </c>
      <c r="J40" s="247">
        <f t="shared" si="21"/>
        <v>0.23497591057761005</v>
      </c>
      <c r="K40" s="215">
        <f t="shared" si="22"/>
        <v>0.21419938040050446</v>
      </c>
      <c r="L40" s="52">
        <f t="shared" ref="L40:L62" si="26">(I40-H40)/H40</f>
        <v>-5.5427040485855068E-2</v>
      </c>
      <c r="N40" s="27">
        <f t="shared" si="23"/>
        <v>2.2910920998955229</v>
      </c>
      <c r="O40" s="152">
        <f t="shared" si="24"/>
        <v>2.3085170340137666</v>
      </c>
      <c r="P40" s="52">
        <f t="shared" si="8"/>
        <v>7.6055144701683329E-3</v>
      </c>
    </row>
    <row r="41" spans="1:16" ht="20.100000000000001" customHeight="1" x14ac:dyDescent="0.25">
      <c r="A41" s="38" t="s">
        <v>176</v>
      </c>
      <c r="B41" s="19">
        <v>10839.78</v>
      </c>
      <c r="C41" s="140">
        <v>18447.160000000003</v>
      </c>
      <c r="D41" s="247">
        <f t="shared" si="19"/>
        <v>6.5493028717705057E-2</v>
      </c>
      <c r="E41" s="215">
        <f t="shared" si="20"/>
        <v>0.11193383176333849</v>
      </c>
      <c r="F41" s="52">
        <f t="shared" si="25"/>
        <v>0.70180206609359252</v>
      </c>
      <c r="H41" s="19">
        <v>2508.0230000000001</v>
      </c>
      <c r="I41" s="140">
        <v>4501.1560000000009</v>
      </c>
      <c r="J41" s="247">
        <f t="shared" si="21"/>
        <v>6.5419096634726961E-2</v>
      </c>
      <c r="K41" s="215">
        <f t="shared" si="22"/>
        <v>0.11330692483203227</v>
      </c>
      <c r="L41" s="52">
        <f t="shared" si="26"/>
        <v>0.79470283964700505</v>
      </c>
      <c r="N41" s="27">
        <f t="shared" si="23"/>
        <v>2.3137213116871376</v>
      </c>
      <c r="O41" s="152">
        <f t="shared" si="24"/>
        <v>2.4400265406707593</v>
      </c>
      <c r="P41" s="52">
        <f t="shared" si="8"/>
        <v>5.4589646707070998E-2</v>
      </c>
    </row>
    <row r="42" spans="1:16" ht="20.100000000000001" customHeight="1" x14ac:dyDescent="0.25">
      <c r="A42" s="38" t="s">
        <v>175</v>
      </c>
      <c r="B42" s="19">
        <v>14674.159999999998</v>
      </c>
      <c r="C42" s="140">
        <v>12842.56</v>
      </c>
      <c r="D42" s="247">
        <f t="shared" si="19"/>
        <v>8.8660026521589802E-2</v>
      </c>
      <c r="E42" s="215">
        <f t="shared" si="20"/>
        <v>7.7926192999387439E-2</v>
      </c>
      <c r="F42" s="52">
        <f t="shared" si="25"/>
        <v>-0.12481804750663744</v>
      </c>
      <c r="H42" s="19">
        <v>3789.1869999999999</v>
      </c>
      <c r="I42" s="140">
        <v>3558.587</v>
      </c>
      <c r="J42" s="247">
        <f t="shared" si="21"/>
        <v>9.8836888864277217E-2</v>
      </c>
      <c r="K42" s="215">
        <f t="shared" si="22"/>
        <v>8.9579776776731831E-2</v>
      </c>
      <c r="L42" s="52">
        <f t="shared" si="26"/>
        <v>-6.0857381807759799E-2</v>
      </c>
      <c r="N42" s="27">
        <f t="shared" si="23"/>
        <v>2.5822173126093761</v>
      </c>
      <c r="O42" s="152">
        <f t="shared" si="24"/>
        <v>2.7709327423815817</v>
      </c>
      <c r="P42" s="52">
        <f t="shared" si="8"/>
        <v>7.3082706420826093E-2</v>
      </c>
    </row>
    <row r="43" spans="1:16" ht="20.100000000000001" customHeight="1" x14ac:dyDescent="0.25">
      <c r="A43" s="38" t="s">
        <v>183</v>
      </c>
      <c r="B43" s="19">
        <v>16642.09</v>
      </c>
      <c r="C43" s="140">
        <v>17484.279999999995</v>
      </c>
      <c r="D43" s="247">
        <f t="shared" si="19"/>
        <v>0.10055009218753815</v>
      </c>
      <c r="E43" s="215">
        <f t="shared" si="20"/>
        <v>0.10609126044459434</v>
      </c>
      <c r="F43" s="52">
        <f t="shared" si="25"/>
        <v>5.0606023642462881E-2</v>
      </c>
      <c r="H43" s="19">
        <v>3204.3579999999997</v>
      </c>
      <c r="I43" s="140">
        <v>3543.6730000000002</v>
      </c>
      <c r="J43" s="247">
        <f t="shared" si="21"/>
        <v>8.3582250104668257E-2</v>
      </c>
      <c r="K43" s="215">
        <f t="shared" si="22"/>
        <v>8.9204348891774074E-2</v>
      </c>
      <c r="L43" s="52">
        <f t="shared" si="26"/>
        <v>0.10589172620537422</v>
      </c>
      <c r="N43" s="27">
        <f t="shared" si="23"/>
        <v>1.925454074578373</v>
      </c>
      <c r="O43" s="152">
        <f t="shared" si="24"/>
        <v>2.0267766244878263</v>
      </c>
      <c r="P43" s="52">
        <f t="shared" ref="P43:P50" si="27">(O43-N43)/N43</f>
        <v>5.2622678072256984E-2</v>
      </c>
    </row>
    <row r="44" spans="1:16" ht="20.100000000000001" customHeight="1" x14ac:dyDescent="0.25">
      <c r="A44" s="38" t="s">
        <v>174</v>
      </c>
      <c r="B44" s="19">
        <v>13693.900000000001</v>
      </c>
      <c r="C44" s="140">
        <v>10011.329999999998</v>
      </c>
      <c r="D44" s="247">
        <f t="shared" si="19"/>
        <v>8.2737378983464741E-2</v>
      </c>
      <c r="E44" s="215">
        <f t="shared" si="20"/>
        <v>6.074683192140487E-2</v>
      </c>
      <c r="F44" s="52">
        <f t="shared" ref="F44:F55" si="28">(C44-B44)/B44</f>
        <v>-0.26892046823768267</v>
      </c>
      <c r="H44" s="19">
        <v>2411.8790000000004</v>
      </c>
      <c r="I44" s="140">
        <v>1815.9719999999998</v>
      </c>
      <c r="J44" s="247">
        <f t="shared" si="21"/>
        <v>6.2911283258673734E-2</v>
      </c>
      <c r="K44" s="215">
        <f t="shared" si="22"/>
        <v>4.5713190767232958E-2</v>
      </c>
      <c r="L44" s="52">
        <f t="shared" ref="L44:L55" si="29">(I44-H44)/H44</f>
        <v>-0.24707168145665703</v>
      </c>
      <c r="N44" s="27">
        <f t="shared" si="23"/>
        <v>1.7612798399287275</v>
      </c>
      <c r="O44" s="152">
        <f t="shared" si="24"/>
        <v>1.8139168322290846</v>
      </c>
      <c r="P44" s="52">
        <f t="shared" si="27"/>
        <v>2.9885649688971144E-2</v>
      </c>
    </row>
    <row r="45" spans="1:16" ht="20.100000000000001" customHeight="1" x14ac:dyDescent="0.25">
      <c r="A45" s="38" t="s">
        <v>181</v>
      </c>
      <c r="B45" s="19">
        <v>4348.8400000000011</v>
      </c>
      <c r="C45" s="140">
        <v>6167.1299999999992</v>
      </c>
      <c r="D45" s="247">
        <f t="shared" si="19"/>
        <v>2.6275321363413699E-2</v>
      </c>
      <c r="E45" s="215">
        <f t="shared" si="20"/>
        <v>3.7420963003662218E-2</v>
      </c>
      <c r="F45" s="52">
        <f t="shared" si="28"/>
        <v>0.41810919693527415</v>
      </c>
      <c r="H45" s="19">
        <v>1067.0820000000001</v>
      </c>
      <c r="I45" s="140">
        <v>1575.6170000000004</v>
      </c>
      <c r="J45" s="247">
        <f t="shared" si="21"/>
        <v>2.7833692304726761E-2</v>
      </c>
      <c r="K45" s="215">
        <f t="shared" si="22"/>
        <v>3.9662770404552121E-2</v>
      </c>
      <c r="L45" s="52">
        <f t="shared" si="29"/>
        <v>0.47656599961390056</v>
      </c>
      <c r="N45" s="27">
        <f t="shared" si="23"/>
        <v>2.4537163933370736</v>
      </c>
      <c r="O45" s="152">
        <f t="shared" si="24"/>
        <v>2.5548626346452896</v>
      </c>
      <c r="P45" s="52">
        <f t="shared" si="27"/>
        <v>4.122165119932885E-2</v>
      </c>
    </row>
    <row r="46" spans="1:16" ht="20.100000000000001" customHeight="1" x14ac:dyDescent="0.25">
      <c r="A46" s="38" t="s">
        <v>177</v>
      </c>
      <c r="B46" s="19">
        <v>10519.93</v>
      </c>
      <c r="C46" s="140">
        <v>5233.34</v>
      </c>
      <c r="D46" s="247">
        <f t="shared" si="19"/>
        <v>6.3560522224459071E-2</v>
      </c>
      <c r="E46" s="215">
        <f t="shared" si="20"/>
        <v>3.1754904230263614E-2</v>
      </c>
      <c r="F46" s="52">
        <f t="shared" si="28"/>
        <v>-0.5025309103767801</v>
      </c>
      <c r="H46" s="19">
        <v>2684.2939999999994</v>
      </c>
      <c r="I46" s="140">
        <v>1465.6580000000001</v>
      </c>
      <c r="J46" s="247">
        <f t="shared" si="21"/>
        <v>7.0016937078335298E-2</v>
      </c>
      <c r="K46" s="215">
        <f t="shared" si="22"/>
        <v>3.6894788990976257E-2</v>
      </c>
      <c r="L46" s="52">
        <f t="shared" si="29"/>
        <v>-0.45398752893684508</v>
      </c>
      <c r="N46" s="27">
        <f t="shared" si="23"/>
        <v>2.5516272446679773</v>
      </c>
      <c r="O46" s="152">
        <f t="shared" si="24"/>
        <v>2.8006168145008736</v>
      </c>
      <c r="P46" s="52">
        <f t="shared" si="27"/>
        <v>9.7580698886641393E-2</v>
      </c>
    </row>
    <row r="47" spans="1:16" ht="20.100000000000001" customHeight="1" x14ac:dyDescent="0.25">
      <c r="A47" s="38" t="s">
        <v>182</v>
      </c>
      <c r="B47" s="19">
        <v>6159.0699999999988</v>
      </c>
      <c r="C47" s="140">
        <v>3955.24</v>
      </c>
      <c r="D47" s="247">
        <f t="shared" si="19"/>
        <v>3.7212577043478336E-2</v>
      </c>
      <c r="E47" s="215">
        <f t="shared" si="20"/>
        <v>2.3999638358621424E-2</v>
      </c>
      <c r="F47" s="52">
        <f t="shared" si="28"/>
        <v>-0.35781863170900791</v>
      </c>
      <c r="H47" s="19">
        <v>1725</v>
      </c>
      <c r="I47" s="140">
        <v>1183.521</v>
      </c>
      <c r="J47" s="247">
        <f t="shared" si="21"/>
        <v>4.4994779431809045E-2</v>
      </c>
      <c r="K47" s="215">
        <f t="shared" si="22"/>
        <v>2.9792596609433585E-2</v>
      </c>
      <c r="L47" s="52">
        <f t="shared" si="29"/>
        <v>-0.3139008695652174</v>
      </c>
      <c r="N47" s="27">
        <f t="shared" si="23"/>
        <v>2.8007475154528203</v>
      </c>
      <c r="O47" s="152">
        <f t="shared" si="24"/>
        <v>2.9922861823808415</v>
      </c>
      <c r="P47" s="52">
        <f t="shared" si="27"/>
        <v>6.8388409119789426E-2</v>
      </c>
    </row>
    <row r="48" spans="1:16" ht="20.100000000000001" customHeight="1" x14ac:dyDescent="0.25">
      <c r="A48" s="38" t="s">
        <v>186</v>
      </c>
      <c r="B48" s="19">
        <v>4069.2200000000007</v>
      </c>
      <c r="C48" s="140">
        <v>3873.42</v>
      </c>
      <c r="D48" s="247">
        <f t="shared" si="19"/>
        <v>2.458588110816454E-2</v>
      </c>
      <c r="E48" s="215">
        <f t="shared" si="20"/>
        <v>2.3503170278175639E-2</v>
      </c>
      <c r="F48" s="52">
        <f t="shared" si="28"/>
        <v>-4.8117329611080402E-2</v>
      </c>
      <c r="H48" s="19">
        <v>961.53999999999985</v>
      </c>
      <c r="I48" s="140">
        <v>966.60500000000013</v>
      </c>
      <c r="J48" s="247">
        <f t="shared" si="21"/>
        <v>2.508074215354299E-2</v>
      </c>
      <c r="K48" s="215">
        <f t="shared" si="22"/>
        <v>2.4332202677993509E-2</v>
      </c>
      <c r="L48" s="52">
        <f t="shared" si="29"/>
        <v>5.267591571853779E-3</v>
      </c>
      <c r="N48" s="27">
        <f t="shared" si="23"/>
        <v>2.3629589945984728</v>
      </c>
      <c r="O48" s="152">
        <f t="shared" si="24"/>
        <v>2.4954820288014212</v>
      </c>
      <c r="P48" s="52">
        <f t="shared" si="27"/>
        <v>5.6083509915273617E-2</v>
      </c>
    </row>
    <row r="49" spans="1:16" ht="20.100000000000001" customHeight="1" x14ac:dyDescent="0.25">
      <c r="A49" s="38" t="s">
        <v>185</v>
      </c>
      <c r="B49" s="19">
        <v>1701.87</v>
      </c>
      <c r="C49" s="140">
        <v>3206.97</v>
      </c>
      <c r="D49" s="247">
        <f t="shared" si="19"/>
        <v>1.0282553777272297E-2</v>
      </c>
      <c r="E49" s="215">
        <f t="shared" si="20"/>
        <v>1.9459279393146345E-2</v>
      </c>
      <c r="F49" s="52">
        <f t="shared" si="28"/>
        <v>0.88438012304112534</v>
      </c>
      <c r="H49" s="19">
        <v>460.68</v>
      </c>
      <c r="I49" s="140">
        <v>879.79599999999994</v>
      </c>
      <c r="J49" s="247">
        <f t="shared" si="21"/>
        <v>1.2016344920954082E-2</v>
      </c>
      <c r="K49" s="215">
        <f t="shared" si="22"/>
        <v>2.2146972742007307E-2</v>
      </c>
      <c r="L49" s="52">
        <f t="shared" si="29"/>
        <v>0.90977685161066235</v>
      </c>
      <c r="N49" s="27">
        <f t="shared" ref="N49" si="30">(H49/B49)*10</f>
        <v>2.7069047577076981</v>
      </c>
      <c r="O49" s="152">
        <f t="shared" ref="O49" si="31">(I49/C49)*10</f>
        <v>2.7433870600598071</v>
      </c>
      <c r="P49" s="52">
        <f t="shared" ref="P49" si="32">(O49-N49)/N49</f>
        <v>1.3477497591383128E-2</v>
      </c>
    </row>
    <row r="50" spans="1:16" ht="20.100000000000001" customHeight="1" x14ac:dyDescent="0.25">
      <c r="A50" s="38" t="s">
        <v>180</v>
      </c>
      <c r="B50" s="19">
        <v>3900.3700000000003</v>
      </c>
      <c r="C50" s="140">
        <v>2113.1800000000003</v>
      </c>
      <c r="D50" s="247">
        <f t="shared" si="19"/>
        <v>2.356570377071078E-2</v>
      </c>
      <c r="E50" s="215">
        <f t="shared" si="20"/>
        <v>1.2822371281305719E-2</v>
      </c>
      <c r="F50" s="52">
        <f t="shared" si="28"/>
        <v>-0.45821037491314925</v>
      </c>
      <c r="H50" s="19">
        <v>1133.646</v>
      </c>
      <c r="I50" s="140">
        <v>627.26100000000008</v>
      </c>
      <c r="J50" s="247">
        <f t="shared" si="21"/>
        <v>2.9569943028262373E-2</v>
      </c>
      <c r="K50" s="215">
        <f t="shared" si="22"/>
        <v>1.5789947066279283E-2</v>
      </c>
      <c r="L50" s="52">
        <f t="shared" si="29"/>
        <v>-0.44668706104021882</v>
      </c>
      <c r="N50" s="27">
        <f t="shared" si="23"/>
        <v>2.9065088696713386</v>
      </c>
      <c r="O50" s="152">
        <f t="shared" si="24"/>
        <v>2.9683273549815921</v>
      </c>
      <c r="P50" s="52">
        <f t="shared" si="27"/>
        <v>2.1268982164586947E-2</v>
      </c>
    </row>
    <row r="51" spans="1:16" ht="20.100000000000001" customHeight="1" x14ac:dyDescent="0.25">
      <c r="A51" s="38" t="s">
        <v>188</v>
      </c>
      <c r="B51" s="19">
        <v>999.78999999999985</v>
      </c>
      <c r="C51" s="140">
        <v>1639.5600000000002</v>
      </c>
      <c r="D51" s="247">
        <f t="shared" si="19"/>
        <v>6.0406461368841735E-3</v>
      </c>
      <c r="E51" s="215">
        <f t="shared" si="20"/>
        <v>9.9485358833500247E-3</v>
      </c>
      <c r="F51" s="52">
        <f t="shared" si="28"/>
        <v>0.63990437991978355</v>
      </c>
      <c r="H51" s="19">
        <v>182.93699999999998</v>
      </c>
      <c r="I51" s="140">
        <v>343.13000000000005</v>
      </c>
      <c r="J51" s="247">
        <f t="shared" si="21"/>
        <v>4.7717159216909277E-3</v>
      </c>
      <c r="K51" s="215">
        <f t="shared" si="22"/>
        <v>8.6375600218288884E-3</v>
      </c>
      <c r="L51" s="52">
        <f t="shared" si="29"/>
        <v>0.87567304591198103</v>
      </c>
      <c r="N51" s="27">
        <f t="shared" ref="N51" si="33">(H51/B51)*10</f>
        <v>1.8297542483921625</v>
      </c>
      <c r="O51" s="152">
        <f t="shared" ref="O51" si="34">(I51/C51)*10</f>
        <v>2.0928175852057871</v>
      </c>
      <c r="P51" s="52">
        <f t="shared" ref="P51" si="35">(O51-N51)/N51</f>
        <v>0.1437697641881597</v>
      </c>
    </row>
    <row r="52" spans="1:16" ht="20.100000000000001" customHeight="1" x14ac:dyDescent="0.25">
      <c r="A52" s="38" t="s">
        <v>191</v>
      </c>
      <c r="B52" s="19">
        <v>747.68999999999994</v>
      </c>
      <c r="C52" s="140">
        <v>1039.27</v>
      </c>
      <c r="D52" s="247">
        <f t="shared" si="19"/>
        <v>4.5174793807568874E-3</v>
      </c>
      <c r="E52" s="215">
        <f t="shared" si="20"/>
        <v>6.3060911997665095E-3</v>
      </c>
      <c r="F52" s="52">
        <f t="shared" si="28"/>
        <v>0.3899744546536667</v>
      </c>
      <c r="H52" s="19">
        <v>176.31500000000003</v>
      </c>
      <c r="I52" s="140">
        <v>252.46700000000001</v>
      </c>
      <c r="J52" s="247">
        <f t="shared" si="21"/>
        <v>4.5989881365329933E-3</v>
      </c>
      <c r="K52" s="215">
        <f t="shared" si="22"/>
        <v>6.3553139219277646E-3</v>
      </c>
      <c r="L52" s="52">
        <f t="shared" si="29"/>
        <v>0.4319087995916398</v>
      </c>
      <c r="N52" s="27">
        <f t="shared" ref="N52:N53" si="36">(H52/B52)*10</f>
        <v>2.3581297061616451</v>
      </c>
      <c r="O52" s="152">
        <f t="shared" ref="O52:O53" si="37">(I52/C52)*10</f>
        <v>2.4292724700992046</v>
      </c>
      <c r="P52" s="52">
        <f t="shared" ref="P52:P53" si="38">(O52-N52)/N52</f>
        <v>3.0169147927557968E-2</v>
      </c>
    </row>
    <row r="53" spans="1:16" ht="20.100000000000001" customHeight="1" x14ac:dyDescent="0.25">
      <c r="A53" s="38" t="s">
        <v>184</v>
      </c>
      <c r="B53" s="19">
        <v>18.709999999999997</v>
      </c>
      <c r="C53" s="140">
        <v>233.9</v>
      </c>
      <c r="D53" s="247">
        <f t="shared" si="19"/>
        <v>1.1304422850908981E-4</v>
      </c>
      <c r="E53" s="215">
        <f t="shared" si="20"/>
        <v>1.419260376634933E-3</v>
      </c>
      <c r="F53" s="52">
        <f t="shared" si="28"/>
        <v>11.5013361838589</v>
      </c>
      <c r="H53" s="19">
        <v>10.304</v>
      </c>
      <c r="I53" s="140">
        <v>204.36800000000005</v>
      </c>
      <c r="J53" s="247">
        <f t="shared" si="21"/>
        <v>2.6876881580600604E-4</v>
      </c>
      <c r="K53" s="215">
        <f t="shared" si="22"/>
        <v>5.1445250095914852E-3</v>
      </c>
      <c r="L53" s="52">
        <f t="shared" si="29"/>
        <v>18.833850931677024</v>
      </c>
      <c r="N53" s="27">
        <f t="shared" si="36"/>
        <v>5.5072153928380549</v>
      </c>
      <c r="O53" s="152">
        <f t="shared" si="37"/>
        <v>8.737409149209066</v>
      </c>
      <c r="P53" s="52">
        <f t="shared" si="38"/>
        <v>0.58653848196527181</v>
      </c>
    </row>
    <row r="54" spans="1:16" ht="20.100000000000001" customHeight="1" x14ac:dyDescent="0.25">
      <c r="A54" s="38" t="s">
        <v>192</v>
      </c>
      <c r="B54" s="19">
        <v>1636.3799999999999</v>
      </c>
      <c r="C54" s="140">
        <v>624.67000000000007</v>
      </c>
      <c r="D54" s="247">
        <f t="shared" si="19"/>
        <v>9.8868687679157866E-3</v>
      </c>
      <c r="E54" s="215">
        <f t="shared" si="20"/>
        <v>3.7903778515286173E-3</v>
      </c>
      <c r="F54" s="52">
        <f t="shared" si="28"/>
        <v>-0.61826103961182599</v>
      </c>
      <c r="H54" s="19">
        <v>348.53600000000006</v>
      </c>
      <c r="I54" s="140">
        <v>154.54400000000004</v>
      </c>
      <c r="J54" s="247">
        <f t="shared" si="21"/>
        <v>9.0911886632144921E-3</v>
      </c>
      <c r="K54" s="215">
        <f t="shared" si="22"/>
        <v>3.8903129309985247E-3</v>
      </c>
      <c r="L54" s="52">
        <f t="shared" si="29"/>
        <v>-0.55659099777354415</v>
      </c>
      <c r="N54" s="27">
        <f t="shared" ref="N54" si="39">(H54/B54)*10</f>
        <v>2.1299209230129925</v>
      </c>
      <c r="O54" s="152">
        <f t="shared" ref="O54" si="40">(I54/C54)*10</f>
        <v>2.4740102774264816</v>
      </c>
      <c r="P54" s="52">
        <f t="shared" ref="P54" si="41">(O54-N54)/N54</f>
        <v>0.16155029545732583</v>
      </c>
    </row>
    <row r="55" spans="1:16" ht="20.100000000000001" customHeight="1" x14ac:dyDescent="0.25">
      <c r="A55" s="38" t="s">
        <v>190</v>
      </c>
      <c r="B55" s="19">
        <v>541.94000000000005</v>
      </c>
      <c r="C55" s="140">
        <v>506.71000000000004</v>
      </c>
      <c r="D55" s="247">
        <f t="shared" si="19"/>
        <v>3.2743553820532411E-3</v>
      </c>
      <c r="E55" s="215">
        <f t="shared" si="20"/>
        <v>3.0746191767622353E-3</v>
      </c>
      <c r="F55" s="52">
        <f t="shared" si="28"/>
        <v>-6.5007196368601722E-2</v>
      </c>
      <c r="H55" s="19">
        <v>124.98399999999998</v>
      </c>
      <c r="I55" s="140">
        <v>118.91799999999999</v>
      </c>
      <c r="J55" s="247">
        <f t="shared" si="21"/>
        <v>3.2600739202928814E-3</v>
      </c>
      <c r="K55" s="215">
        <f t="shared" si="22"/>
        <v>2.9935049767605502E-3</v>
      </c>
      <c r="L55" s="52">
        <f t="shared" si="29"/>
        <v>-4.8534212379184448E-2</v>
      </c>
      <c r="N55" s="27">
        <f t="shared" ref="N55" si="42">(H55/B55)*10</f>
        <v>2.3062331623426942</v>
      </c>
      <c r="O55" s="152">
        <f t="shared" ref="O55" si="43">(I55/C55)*10</f>
        <v>2.3468650707505274</v>
      </c>
      <c r="P55" s="52">
        <f t="shared" ref="P55" si="44">(O55-N55)/N55</f>
        <v>1.7618300296470879E-2</v>
      </c>
    </row>
    <row r="56" spans="1:16" ht="20.100000000000001" customHeight="1" x14ac:dyDescent="0.25">
      <c r="A56" s="38" t="s">
        <v>187</v>
      </c>
      <c r="B56" s="19">
        <v>154.73999999999998</v>
      </c>
      <c r="C56" s="140">
        <v>103.94999999999999</v>
      </c>
      <c r="D56" s="247">
        <f t="shared" si="19"/>
        <v>9.3492591766416652E-4</v>
      </c>
      <c r="E56" s="215">
        <f t="shared" si="20"/>
        <v>6.3074867956905195E-4</v>
      </c>
      <c r="F56" s="52">
        <f t="shared" ref="F56:F59" si="45">(C56-B56)/B56</f>
        <v>-0.32822799534703373</v>
      </c>
      <c r="H56" s="19">
        <v>53.458000000000006</v>
      </c>
      <c r="I56" s="140">
        <v>44.743000000000009</v>
      </c>
      <c r="J56" s="247">
        <f t="shared" si="21"/>
        <v>1.3943947355742887E-3</v>
      </c>
      <c r="K56" s="215">
        <f t="shared" si="22"/>
        <v>1.1263088277232826E-3</v>
      </c>
      <c r="L56" s="52">
        <f t="shared" ref="L56:L59" si="46">(I56-H56)/H56</f>
        <v>-0.16302517864491742</v>
      </c>
      <c r="N56" s="27">
        <f t="shared" si="23"/>
        <v>3.454698203438026</v>
      </c>
      <c r="O56" s="152">
        <f t="shared" si="24"/>
        <v>4.3042809042809056</v>
      </c>
      <c r="P56" s="52">
        <f t="shared" ref="P56" si="47">(O56-N56)/N56</f>
        <v>0.24592096062035082</v>
      </c>
    </row>
    <row r="57" spans="1:16" ht="20.100000000000001" customHeight="1" x14ac:dyDescent="0.25">
      <c r="A57" s="38" t="s">
        <v>189</v>
      </c>
      <c r="B57" s="19">
        <v>92.23</v>
      </c>
      <c r="C57" s="140">
        <v>156.10999999999999</v>
      </c>
      <c r="D57" s="247">
        <f t="shared" si="19"/>
        <v>5.5724581482594093E-4</v>
      </c>
      <c r="E57" s="215">
        <f t="shared" si="20"/>
        <v>9.4724556390115156E-4</v>
      </c>
      <c r="F57" s="52">
        <f t="shared" si="45"/>
        <v>0.69261628537352249</v>
      </c>
      <c r="H57" s="19">
        <v>26.143999999999998</v>
      </c>
      <c r="I57" s="140">
        <v>39.184000000000005</v>
      </c>
      <c r="J57" s="247">
        <f t="shared" si="21"/>
        <v>6.8193826867548734E-4</v>
      </c>
      <c r="K57" s="215">
        <f t="shared" si="22"/>
        <v>9.8637295455175351E-4</v>
      </c>
      <c r="L57" s="52">
        <f t="shared" si="46"/>
        <v>0.49877600979192194</v>
      </c>
      <c r="N57" s="27">
        <f t="shared" ref="N57:N59" si="48">(H57/B57)*10</f>
        <v>2.8346524991868156</v>
      </c>
      <c r="O57" s="152">
        <f t="shared" ref="O57:O59" si="49">(I57/C57)*10</f>
        <v>2.5100249823842171</v>
      </c>
      <c r="P57" s="52">
        <f t="shared" ref="P57:P59" si="50">(O57-N57)/N57</f>
        <v>-0.11452109805195708</v>
      </c>
    </row>
    <row r="58" spans="1:16" ht="20.100000000000001" customHeight="1" x14ac:dyDescent="0.25">
      <c r="A58" s="38" t="s">
        <v>214</v>
      </c>
      <c r="B58" s="19">
        <v>21.520000000000003</v>
      </c>
      <c r="C58" s="140">
        <v>87.070000000000022</v>
      </c>
      <c r="D58" s="247">
        <f t="shared" si="19"/>
        <v>1.3002200948773989E-4</v>
      </c>
      <c r="E58" s="215">
        <f t="shared" si="20"/>
        <v>5.2832407436341868E-4</v>
      </c>
      <c r="F58" s="52">
        <f t="shared" si="45"/>
        <v>3.0460037174721188</v>
      </c>
      <c r="H58" s="19">
        <v>7.774</v>
      </c>
      <c r="I58" s="140">
        <v>18.183999999999997</v>
      </c>
      <c r="J58" s="247">
        <f t="shared" si="21"/>
        <v>2.0277647263935276E-4</v>
      </c>
      <c r="K58" s="215">
        <f t="shared" si="22"/>
        <v>4.5774310447042362E-4</v>
      </c>
      <c r="L58" s="52">
        <f t="shared" si="46"/>
        <v>1.339078981219449</v>
      </c>
      <c r="N58" s="27">
        <f t="shared" ref="N58" si="51">(H58/B58)*10</f>
        <v>3.6124535315985122</v>
      </c>
      <c r="O58" s="152">
        <f t="shared" ref="O58" si="52">(I58/C58)*10</f>
        <v>2.0884345928563217</v>
      </c>
      <c r="P58" s="52">
        <f t="shared" ref="P58" si="53">(O58-N58)/N58</f>
        <v>-0.42187918139608882</v>
      </c>
    </row>
    <row r="59" spans="1:16" ht="20.100000000000001" customHeight="1" x14ac:dyDescent="0.25">
      <c r="A59" s="38" t="s">
        <v>193</v>
      </c>
      <c r="B59" s="19">
        <v>28.06</v>
      </c>
      <c r="C59" s="140">
        <v>77.11</v>
      </c>
      <c r="D59" s="247">
        <f t="shared" si="19"/>
        <v>1.6953613318893961E-4</v>
      </c>
      <c r="E59" s="215">
        <f t="shared" si="20"/>
        <v>4.6788870304540262E-4</v>
      </c>
      <c r="F59" s="52">
        <f t="shared" si="45"/>
        <v>1.7480399144689951</v>
      </c>
      <c r="H59" s="19">
        <v>4.8810000000000002</v>
      </c>
      <c r="I59" s="140">
        <v>17.164000000000001</v>
      </c>
      <c r="J59" s="247">
        <f t="shared" si="21"/>
        <v>1.2731566284444055E-4</v>
      </c>
      <c r="K59" s="215">
        <f t="shared" si="22"/>
        <v>4.3206679746647344E-4</v>
      </c>
      <c r="L59" s="52">
        <f t="shared" si="46"/>
        <v>2.5164925220241754</v>
      </c>
      <c r="N59" s="27">
        <f t="shared" si="48"/>
        <v>1.7394868139700641</v>
      </c>
      <c r="O59" s="152">
        <f t="shared" si="49"/>
        <v>2.2259110361820778</v>
      </c>
      <c r="P59" s="52">
        <f t="shared" si="50"/>
        <v>0.27963662518477983</v>
      </c>
    </row>
    <row r="60" spans="1:16" ht="20.100000000000001" customHeight="1" x14ac:dyDescent="0.25">
      <c r="A60" s="38" t="s">
        <v>202</v>
      </c>
      <c r="B60" s="19">
        <v>17.260000000000002</v>
      </c>
      <c r="C60" s="140">
        <v>22.980000000000004</v>
      </c>
      <c r="D60" s="247">
        <f t="shared" si="19"/>
        <v>1.0428345184750884E-4</v>
      </c>
      <c r="E60" s="215">
        <f t="shared" si="20"/>
        <v>1.3943823623373562E-4</v>
      </c>
      <c r="F60" s="52">
        <f t="shared" ref="F60:F61" si="54">(C60-B60)/B60</f>
        <v>0.33140208574739294</v>
      </c>
      <c r="H60" s="19">
        <v>6.2049999999999992</v>
      </c>
      <c r="I60" s="140">
        <v>8.4329999999999998</v>
      </c>
      <c r="J60" s="247">
        <f t="shared" si="21"/>
        <v>1.6185078630398555E-4</v>
      </c>
      <c r="K60" s="215">
        <f t="shared" si="22"/>
        <v>2.1228264408265965E-4</v>
      </c>
      <c r="L60" s="52">
        <f t="shared" ref="L60:L61" si="55">(I60-H60)/H60</f>
        <v>0.359065269943594</v>
      </c>
      <c r="N60" s="27">
        <f t="shared" ref="N60:N61" si="56">(H60/B60)*10</f>
        <v>3.5950173812282724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166.57000000000698</v>
      </c>
      <c r="C61" s="140">
        <f>C62-SUM(C39:C60)</f>
        <v>67.88000000003376</v>
      </c>
      <c r="D61" s="247">
        <f t="shared" si="19"/>
        <v>1.0064017713928316E-3</v>
      </c>
      <c r="E61" s="215">
        <f t="shared" si="20"/>
        <v>4.1188283183423325E-4</v>
      </c>
      <c r="F61" s="52">
        <f t="shared" si="54"/>
        <v>-0.59248364051131108</v>
      </c>
      <c r="H61" s="19">
        <f>H62-SUM(H39:H60)</f>
        <v>58.511000000013155</v>
      </c>
      <c r="I61" s="140">
        <f>I62-SUM(I39:I60)</f>
        <v>22.901000000005297</v>
      </c>
      <c r="J61" s="247">
        <f t="shared" si="21"/>
        <v>1.5261968343972005E-3</v>
      </c>
      <c r="K61" s="215">
        <f t="shared" si="22"/>
        <v>5.7648343793882521E-4</v>
      </c>
      <c r="L61" s="52">
        <f t="shared" si="55"/>
        <v>-0.60860351045102379</v>
      </c>
      <c r="N61" s="27">
        <f t="shared" si="56"/>
        <v>3.5126973644720358</v>
      </c>
      <c r="O61" s="152">
        <f t="shared" ref="O61" si="58">(I61/C61)*10</f>
        <v>3.3737477902171342</v>
      </c>
      <c r="P61" s="52">
        <f t="shared" si="57"/>
        <v>-3.9556375012621096E-2</v>
      </c>
    </row>
    <row r="62" spans="1:16" ht="26.25" customHeight="1" thickBot="1" x14ac:dyDescent="0.3">
      <c r="A62" s="12" t="s">
        <v>18</v>
      </c>
      <c r="B62" s="17">
        <v>165510.44</v>
      </c>
      <c r="C62" s="145">
        <v>164804.15000000002</v>
      </c>
      <c r="D62" s="253">
        <f>SUM(D39:D61)</f>
        <v>1</v>
      </c>
      <c r="E62" s="254">
        <f>SUM(E39:E61)</f>
        <v>1</v>
      </c>
      <c r="F62" s="57">
        <f t="shared" si="25"/>
        <v>-4.2673441022812765E-3</v>
      </c>
      <c r="G62" s="1"/>
      <c r="H62" s="17">
        <v>38337.78100000001</v>
      </c>
      <c r="I62" s="145">
        <v>39725.339000000007</v>
      </c>
      <c r="J62" s="253">
        <f>SUM(J39:J61)</f>
        <v>1</v>
      </c>
      <c r="K62" s="254">
        <f>SUM(K39:K61)</f>
        <v>0.99999999999999978</v>
      </c>
      <c r="L62" s="57">
        <f t="shared" si="26"/>
        <v>3.6192965889183748E-2</v>
      </c>
      <c r="M62" s="1"/>
      <c r="N62" s="29">
        <f t="shared" si="23"/>
        <v>2.3163361175282966</v>
      </c>
      <c r="O62" s="146">
        <f t="shared" si="24"/>
        <v>2.4104574429709444</v>
      </c>
      <c r="P62" s="57">
        <f t="shared" si="8"/>
        <v>4.063370800567679E-2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L37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153</v>
      </c>
      <c r="B68" s="39">
        <v>49991.650000000016</v>
      </c>
      <c r="C68" s="147">
        <v>61514.819999999992</v>
      </c>
      <c r="D68" s="247">
        <f>B68/$B$96</f>
        <v>0.19730020609475318</v>
      </c>
      <c r="E68" s="246">
        <f>C68/$C$96</f>
        <v>0.22984664253845896</v>
      </c>
      <c r="F68" s="61">
        <f t="shared" ref="F68:F76" si="59">(C68-B68)/B68</f>
        <v>0.23050189381626676</v>
      </c>
      <c r="H68" s="19">
        <v>12350.955</v>
      </c>
      <c r="I68" s="147">
        <v>16098.602999999999</v>
      </c>
      <c r="J68" s="261">
        <f>H68/$H$96</f>
        <v>0.18523425777527788</v>
      </c>
      <c r="K68" s="246">
        <f>I68/$I$96</f>
        <v>0.22527866065056076</v>
      </c>
      <c r="L68" s="61">
        <f t="shared" ref="L68:L76" si="60">(I68-H68)/H68</f>
        <v>0.30342981575108963</v>
      </c>
      <c r="N68" s="41">
        <f t="shared" ref="N68:N96" si="61">(H68/B68)*10</f>
        <v>2.4706035907996626</v>
      </c>
      <c r="O68" s="149">
        <f t="shared" ref="O68:O96" si="62">(I68/C68)*10</f>
        <v>2.6170283843795694</v>
      </c>
      <c r="P68" s="61">
        <f t="shared" si="8"/>
        <v>5.9266809991364633E-2</v>
      </c>
    </row>
    <row r="69" spans="1:16" ht="20.100000000000001" customHeight="1" x14ac:dyDescent="0.25">
      <c r="A69" s="38" t="s">
        <v>152</v>
      </c>
      <c r="B69" s="19">
        <v>48821.689999999995</v>
      </c>
      <c r="C69" s="140">
        <v>49547.49</v>
      </c>
      <c r="D69" s="247">
        <f t="shared" ref="D69:D95" si="63">B69/$B$96</f>
        <v>0.19268276800013898</v>
      </c>
      <c r="E69" s="215">
        <f t="shared" ref="E69:E95" si="64">C69/$C$96</f>
        <v>0.18513139147132138</v>
      </c>
      <c r="F69" s="52">
        <f t="shared" si="59"/>
        <v>1.4866343217533088E-2</v>
      </c>
      <c r="H69" s="19">
        <v>12612.877</v>
      </c>
      <c r="I69" s="140">
        <v>12844.869000000001</v>
      </c>
      <c r="J69" s="262">
        <f t="shared" ref="J69:J95" si="65">H69/$H$96</f>
        <v>0.18916245015109145</v>
      </c>
      <c r="K69" s="215">
        <f t="shared" ref="K69:K96" si="66">I69/$I$96</f>
        <v>0.17974695596580076</v>
      </c>
      <c r="L69" s="52">
        <f t="shared" si="60"/>
        <v>1.8393265866304746E-2</v>
      </c>
      <c r="N69" s="40">
        <f t="shared" si="61"/>
        <v>2.5834576803875491</v>
      </c>
      <c r="O69" s="143">
        <f t="shared" si="62"/>
        <v>2.5924358630477551</v>
      </c>
      <c r="P69" s="52">
        <f t="shared" si="8"/>
        <v>3.4752582666108039E-3</v>
      </c>
    </row>
    <row r="70" spans="1:16" ht="20.100000000000001" customHeight="1" x14ac:dyDescent="0.25">
      <c r="A70" s="38" t="s">
        <v>212</v>
      </c>
      <c r="B70" s="19">
        <v>45853.929999999993</v>
      </c>
      <c r="C70" s="140">
        <v>45792.329999999987</v>
      </c>
      <c r="D70" s="247">
        <f t="shared" si="63"/>
        <v>0.18097001877822361</v>
      </c>
      <c r="E70" s="215">
        <f t="shared" si="64"/>
        <v>0.17110044871322305</v>
      </c>
      <c r="F70" s="52">
        <f t="shared" si="59"/>
        <v>-1.3433963021273385E-3</v>
      </c>
      <c r="H70" s="19">
        <v>11194.166000000003</v>
      </c>
      <c r="I70" s="140">
        <v>11442.589000000002</v>
      </c>
      <c r="J70" s="262">
        <f t="shared" si="65"/>
        <v>0.16788523886802695</v>
      </c>
      <c r="K70" s="215">
        <f t="shared" si="66"/>
        <v>0.16012390170096374</v>
      </c>
      <c r="L70" s="52">
        <f t="shared" si="60"/>
        <v>2.2192184750520833E-2</v>
      </c>
      <c r="N70" s="40">
        <f t="shared" si="61"/>
        <v>2.4412664301620395</v>
      </c>
      <c r="O70" s="143">
        <f t="shared" si="62"/>
        <v>2.4988003449485987</v>
      </c>
      <c r="P70" s="52">
        <f t="shared" si="8"/>
        <v>2.3567241197324128E-2</v>
      </c>
    </row>
    <row r="71" spans="1:16" ht="20.100000000000001" customHeight="1" x14ac:dyDescent="0.25">
      <c r="A71" s="38" t="s">
        <v>154</v>
      </c>
      <c r="B71" s="19">
        <v>22314.02</v>
      </c>
      <c r="C71" s="140">
        <v>20680.07</v>
      </c>
      <c r="D71" s="247">
        <f t="shared" si="63"/>
        <v>8.8065921905007005E-2</v>
      </c>
      <c r="E71" s="215">
        <f t="shared" si="64"/>
        <v>7.7269910843603365E-2</v>
      </c>
      <c r="F71" s="52">
        <f t="shared" si="59"/>
        <v>-7.3225263757942347E-2</v>
      </c>
      <c r="H71" s="19">
        <v>6906.1369999999997</v>
      </c>
      <c r="I71" s="140">
        <v>6102.6940000000013</v>
      </c>
      <c r="J71" s="262">
        <f t="shared" si="65"/>
        <v>0.10357524266661033</v>
      </c>
      <c r="K71" s="215">
        <f t="shared" si="66"/>
        <v>8.5399132501137745E-2</v>
      </c>
      <c r="L71" s="52">
        <f t="shared" si="60"/>
        <v>-0.11633754152285111</v>
      </c>
      <c r="N71" s="40">
        <f t="shared" si="61"/>
        <v>3.0949766111171364</v>
      </c>
      <c r="O71" s="143">
        <f t="shared" si="62"/>
        <v>2.9510025836469609</v>
      </c>
      <c r="P71" s="52">
        <f t="shared" si="8"/>
        <v>-4.6518615666761978E-2</v>
      </c>
    </row>
    <row r="72" spans="1:16" ht="20.100000000000001" customHeight="1" x14ac:dyDescent="0.25">
      <c r="A72" s="38" t="s">
        <v>156</v>
      </c>
      <c r="B72" s="19">
        <v>12124.189999999999</v>
      </c>
      <c r="C72" s="140">
        <v>12506.42</v>
      </c>
      <c r="D72" s="247">
        <f t="shared" si="63"/>
        <v>4.7850094680450532E-2</v>
      </c>
      <c r="E72" s="215">
        <f t="shared" si="64"/>
        <v>4.6729530333923339E-2</v>
      </c>
      <c r="F72" s="52">
        <f t="shared" si="59"/>
        <v>3.1526229793495598E-2</v>
      </c>
      <c r="H72" s="19">
        <v>4301.9409999999998</v>
      </c>
      <c r="I72" s="140">
        <v>4250.7700000000013</v>
      </c>
      <c r="J72" s="262">
        <f t="shared" si="65"/>
        <v>6.4518642333976334E-2</v>
      </c>
      <c r="K72" s="215">
        <f t="shared" si="66"/>
        <v>5.9483905052729394E-2</v>
      </c>
      <c r="L72" s="52">
        <f t="shared" si="60"/>
        <v>-1.1894863272183059E-2</v>
      </c>
      <c r="N72" s="40">
        <f t="shared" si="61"/>
        <v>3.5482296136896569</v>
      </c>
      <c r="O72" s="143">
        <f t="shared" si="62"/>
        <v>3.3988703401932781</v>
      </c>
      <c r="P72" s="52">
        <f t="shared" ref="P72:P76" si="67">(O72-N72)/N72</f>
        <v>-4.2094027094561781E-2</v>
      </c>
    </row>
    <row r="73" spans="1:16" ht="20.100000000000001" customHeight="1" x14ac:dyDescent="0.25">
      <c r="A73" s="38" t="s">
        <v>157</v>
      </c>
      <c r="B73" s="19">
        <v>13686.76</v>
      </c>
      <c r="C73" s="140">
        <v>13433.569999999998</v>
      </c>
      <c r="D73" s="247">
        <f t="shared" si="63"/>
        <v>5.4017032219769168E-2</v>
      </c>
      <c r="E73" s="215">
        <f t="shared" si="64"/>
        <v>5.0193773822395413E-2</v>
      </c>
      <c r="F73" s="52">
        <f t="shared" si="59"/>
        <v>-1.8498899666539219E-2</v>
      </c>
      <c r="H73" s="19">
        <v>3053.0209999999997</v>
      </c>
      <c r="I73" s="140">
        <v>3106.0889999999999</v>
      </c>
      <c r="J73" s="262">
        <f t="shared" si="65"/>
        <v>4.5787882710878358E-2</v>
      </c>
      <c r="K73" s="215">
        <f t="shared" si="66"/>
        <v>4.3465608151306026E-2</v>
      </c>
      <c r="L73" s="52">
        <f t="shared" si="60"/>
        <v>1.7382127407574405E-2</v>
      </c>
      <c r="N73" s="40">
        <f t="shared" ref="N73" si="68">(H73/B73)*10</f>
        <v>2.2306382226326753</v>
      </c>
      <c r="O73" s="143">
        <f t="shared" ref="O73" si="69">(I73/C73)*10</f>
        <v>2.3121843262811006</v>
      </c>
      <c r="P73" s="52">
        <f t="shared" ref="P73" si="70">(O73-N73)/N73</f>
        <v>3.6557296840444974E-2</v>
      </c>
    </row>
    <row r="74" spans="1:16" ht="20.100000000000001" customHeight="1" x14ac:dyDescent="0.25">
      <c r="A74" s="38" t="s">
        <v>155</v>
      </c>
      <c r="B74" s="19">
        <v>8530.06</v>
      </c>
      <c r="C74" s="140">
        <v>10647.460000000001</v>
      </c>
      <c r="D74" s="247">
        <f t="shared" si="63"/>
        <v>3.3665274020773663E-2</v>
      </c>
      <c r="E74" s="215">
        <f t="shared" si="64"/>
        <v>3.9783631530784624E-2</v>
      </c>
      <c r="F74" s="52">
        <f t="shared" si="59"/>
        <v>0.24822803122135151</v>
      </c>
      <c r="H74" s="19">
        <v>2293.4610000000002</v>
      </c>
      <c r="I74" s="140">
        <v>2971.6330000000003</v>
      </c>
      <c r="J74" s="262">
        <f t="shared" si="65"/>
        <v>3.439633178742426E-2</v>
      </c>
      <c r="K74" s="215">
        <f t="shared" si="66"/>
        <v>4.1584074232093801E-2</v>
      </c>
      <c r="L74" s="52">
        <f t="shared" si="60"/>
        <v>0.29569807378455532</v>
      </c>
      <c r="N74" s="40">
        <f t="shared" si="61"/>
        <v>2.6886809705910633</v>
      </c>
      <c r="O74" s="143">
        <f t="shared" si="62"/>
        <v>2.7909313582769975</v>
      </c>
      <c r="P74" s="52">
        <f t="shared" si="67"/>
        <v>3.8029944349796209E-2</v>
      </c>
    </row>
    <row r="75" spans="1:16" ht="20.100000000000001" customHeight="1" x14ac:dyDescent="0.25">
      <c r="A75" s="38" t="s">
        <v>158</v>
      </c>
      <c r="B75" s="19">
        <v>4584.4000000000005</v>
      </c>
      <c r="C75" s="140">
        <v>9674.130000000001</v>
      </c>
      <c r="D75" s="247">
        <f t="shared" si="63"/>
        <v>1.8093082841250215E-2</v>
      </c>
      <c r="E75" s="215">
        <f t="shared" si="64"/>
        <v>3.6146839086590554E-2</v>
      </c>
      <c r="F75" s="52">
        <f t="shared" si="59"/>
        <v>1.1102281650815811</v>
      </c>
      <c r="H75" s="19">
        <v>940.99700000000007</v>
      </c>
      <c r="I75" s="140">
        <v>2183.1139999999996</v>
      </c>
      <c r="J75" s="262">
        <f t="shared" si="65"/>
        <v>1.4112664232341804E-2</v>
      </c>
      <c r="K75" s="215">
        <f t="shared" si="66"/>
        <v>3.0549793542178055E-2</v>
      </c>
      <c r="L75" s="52">
        <f t="shared" si="60"/>
        <v>1.3200010201945378</v>
      </c>
      <c r="N75" s="40">
        <f t="shared" si="61"/>
        <v>2.0526066660849835</v>
      </c>
      <c r="O75" s="143">
        <f t="shared" si="62"/>
        <v>2.2566515025123697</v>
      </c>
      <c r="P75" s="52">
        <f t="shared" si="67"/>
        <v>9.9407665286680949E-2</v>
      </c>
    </row>
    <row r="76" spans="1:16" ht="20.100000000000001" customHeight="1" x14ac:dyDescent="0.25">
      <c r="A76" s="38" t="s">
        <v>172</v>
      </c>
      <c r="B76" s="19">
        <v>8011.7599999999984</v>
      </c>
      <c r="C76" s="140">
        <v>6511.8199999999988</v>
      </c>
      <c r="D76" s="247">
        <f t="shared" si="63"/>
        <v>3.1619718476619575E-2</v>
      </c>
      <c r="E76" s="215">
        <f t="shared" si="64"/>
        <v>2.4331046791891575E-2</v>
      </c>
      <c r="F76" s="52">
        <f t="shared" si="59"/>
        <v>-0.1872172905828432</v>
      </c>
      <c r="H76" s="19">
        <v>1702.4710000000002</v>
      </c>
      <c r="I76" s="140">
        <v>1430.7399999999998</v>
      </c>
      <c r="J76" s="262">
        <f t="shared" si="65"/>
        <v>2.5532920496345032E-2</v>
      </c>
      <c r="K76" s="215">
        <f t="shared" si="66"/>
        <v>2.0021314330143012E-2</v>
      </c>
      <c r="L76" s="52">
        <f t="shared" si="60"/>
        <v>-0.15960976721483092</v>
      </c>
      <c r="N76" s="40">
        <f t="shared" si="61"/>
        <v>2.1249650513744802</v>
      </c>
      <c r="O76" s="143">
        <f t="shared" si="62"/>
        <v>2.1971430414231352</v>
      </c>
      <c r="P76" s="52">
        <f t="shared" si="67"/>
        <v>3.3966671593948561E-2</v>
      </c>
    </row>
    <row r="77" spans="1:16" ht="20.100000000000001" customHeight="1" x14ac:dyDescent="0.25">
      <c r="A77" s="38" t="s">
        <v>160</v>
      </c>
      <c r="B77" s="19">
        <v>2559.75</v>
      </c>
      <c r="C77" s="140">
        <v>2983</v>
      </c>
      <c r="D77" s="247">
        <f t="shared" si="63"/>
        <v>1.0102471163705225E-2</v>
      </c>
      <c r="E77" s="215">
        <f t="shared" si="64"/>
        <v>1.1145810630547617E-2</v>
      </c>
      <c r="F77" s="52">
        <f t="shared" ref="F77:F80" si="71">(C77-B77)/B77</f>
        <v>0.16534817853305986</v>
      </c>
      <c r="H77" s="19">
        <v>841.15099999999995</v>
      </c>
      <c r="I77" s="140">
        <v>1254.1639999999998</v>
      </c>
      <c r="J77" s="262">
        <f t="shared" si="65"/>
        <v>1.2615217297928197E-2</v>
      </c>
      <c r="K77" s="215">
        <f t="shared" si="66"/>
        <v>1.7550366709220038E-2</v>
      </c>
      <c r="L77" s="52">
        <f t="shared" ref="L77:L80" si="72">(I77-H77)/H77</f>
        <v>0.49100934315004063</v>
      </c>
      <c r="N77" s="40">
        <f t="shared" si="61"/>
        <v>3.2860669987303446</v>
      </c>
      <c r="O77" s="143">
        <f t="shared" si="62"/>
        <v>4.2043714381495132</v>
      </c>
      <c r="P77" s="52">
        <f t="shared" ref="P77:P80" si="73">(O77-N77)/N77</f>
        <v>0.27945396115598947</v>
      </c>
    </row>
    <row r="78" spans="1:16" ht="20.100000000000001" customHeight="1" x14ac:dyDescent="0.25">
      <c r="A78" s="38" t="s">
        <v>161</v>
      </c>
      <c r="B78" s="19">
        <v>5757.13</v>
      </c>
      <c r="C78" s="140">
        <v>3855.07</v>
      </c>
      <c r="D78" s="247">
        <f t="shared" si="63"/>
        <v>2.2721453192968949E-2</v>
      </c>
      <c r="E78" s="215">
        <f t="shared" si="64"/>
        <v>1.4404250817132149E-2</v>
      </c>
      <c r="F78" s="52">
        <f t="shared" si="71"/>
        <v>-0.33038336810181462</v>
      </c>
      <c r="H78" s="19">
        <v>1582.1040000000003</v>
      </c>
      <c r="I78" s="140">
        <v>1229.049</v>
      </c>
      <c r="J78" s="262">
        <f t="shared" si="65"/>
        <v>2.3727708518353301E-2</v>
      </c>
      <c r="K78" s="215">
        <f t="shared" si="66"/>
        <v>1.7198915495581266E-2</v>
      </c>
      <c r="L78" s="52">
        <f t="shared" si="72"/>
        <v>-0.22315536778871695</v>
      </c>
      <c r="N78" s="40">
        <f t="shared" si="61"/>
        <v>2.7480776011658592</v>
      </c>
      <c r="O78" s="143">
        <f t="shared" si="62"/>
        <v>3.1881366615910993</v>
      </c>
      <c r="P78" s="52">
        <f t="shared" si="73"/>
        <v>0.16013341844442353</v>
      </c>
    </row>
    <row r="79" spans="1:16" ht="20.100000000000001" customHeight="1" x14ac:dyDescent="0.25">
      <c r="A79" s="38" t="s">
        <v>169</v>
      </c>
      <c r="B79" s="19">
        <v>1676.2</v>
      </c>
      <c r="C79" s="140">
        <v>2547.46</v>
      </c>
      <c r="D79" s="247">
        <f t="shared" si="63"/>
        <v>6.615396880399531E-3</v>
      </c>
      <c r="E79" s="215">
        <f t="shared" si="64"/>
        <v>9.5184400767330986E-3</v>
      </c>
      <c r="F79" s="52">
        <f t="shared" si="71"/>
        <v>0.51978284214294235</v>
      </c>
      <c r="H79" s="19">
        <v>500.08800000000002</v>
      </c>
      <c r="I79" s="140">
        <v>745.74</v>
      </c>
      <c r="J79" s="262">
        <f t="shared" si="65"/>
        <v>7.5001025833486695E-3</v>
      </c>
      <c r="K79" s="215">
        <f t="shared" si="66"/>
        <v>1.043564515464784E-2</v>
      </c>
      <c r="L79" s="52">
        <f t="shared" si="72"/>
        <v>0.49121754571195464</v>
      </c>
      <c r="N79" s="40">
        <f t="shared" si="61"/>
        <v>2.9834625939625341</v>
      </c>
      <c r="O79" s="143">
        <f t="shared" si="62"/>
        <v>2.9273864947830388</v>
      </c>
      <c r="P79" s="52">
        <f t="shared" si="73"/>
        <v>-1.8795643455685806E-2</v>
      </c>
    </row>
    <row r="80" spans="1:16" ht="20.100000000000001" customHeight="1" x14ac:dyDescent="0.25">
      <c r="A80" s="38" t="s">
        <v>159</v>
      </c>
      <c r="B80" s="19">
        <v>445.08000000000004</v>
      </c>
      <c r="C80" s="140">
        <v>380.64000000000004</v>
      </c>
      <c r="D80" s="247">
        <f t="shared" si="63"/>
        <v>1.756580863577272E-3</v>
      </c>
      <c r="E80" s="215">
        <f t="shared" si="64"/>
        <v>1.4222398117370585E-3</v>
      </c>
      <c r="F80" s="52">
        <f t="shared" si="71"/>
        <v>-0.14478296036667562</v>
      </c>
      <c r="H80" s="19">
        <v>773.28499999999997</v>
      </c>
      <c r="I80" s="140">
        <v>718.78399999999999</v>
      </c>
      <c r="J80" s="262">
        <f t="shared" si="65"/>
        <v>1.1597392511247572E-2</v>
      </c>
      <c r="K80" s="215">
        <f t="shared" si="66"/>
        <v>1.005843158049507E-2</v>
      </c>
      <c r="L80" s="52">
        <f t="shared" si="72"/>
        <v>-7.0479836024234244E-2</v>
      </c>
      <c r="N80" s="40">
        <f t="shared" si="61"/>
        <v>17.374067583355799</v>
      </c>
      <c r="O80" s="143">
        <f t="shared" si="62"/>
        <v>18.883564522908781</v>
      </c>
      <c r="P80" s="52">
        <f t="shared" si="73"/>
        <v>8.688218416964523E-2</v>
      </c>
    </row>
    <row r="81" spans="1:16" ht="20.100000000000001" customHeight="1" x14ac:dyDescent="0.25">
      <c r="A81" s="38" t="s">
        <v>164</v>
      </c>
      <c r="B81" s="19">
        <v>2299.12</v>
      </c>
      <c r="C81" s="140">
        <v>1841.5900000000001</v>
      </c>
      <c r="D81" s="247">
        <f t="shared" si="63"/>
        <v>9.0738523300704973E-3</v>
      </c>
      <c r="E81" s="215">
        <f t="shared" si="64"/>
        <v>6.880996781465031E-3</v>
      </c>
      <c r="F81" s="52">
        <f t="shared" ref="F81:F95" si="74">(C81-B81)/B81</f>
        <v>-0.19900222693900266</v>
      </c>
      <c r="H81" s="19">
        <v>1005.9720000000002</v>
      </c>
      <c r="I81" s="140">
        <v>624.00499999999977</v>
      </c>
      <c r="J81" s="262">
        <f t="shared" si="65"/>
        <v>1.5087131056886846E-2</v>
      </c>
      <c r="K81" s="215">
        <f t="shared" si="66"/>
        <v>8.7321248085472456E-3</v>
      </c>
      <c r="L81" s="52">
        <f t="shared" ref="L81:L94" si="75">(I81-H81)/H81</f>
        <v>-0.37969943497433362</v>
      </c>
      <c r="N81" s="40">
        <f t="shared" si="61"/>
        <v>4.3754653954556542</v>
      </c>
      <c r="O81" s="143">
        <f t="shared" si="62"/>
        <v>3.3884034991501895</v>
      </c>
      <c r="P81" s="52">
        <f t="shared" ref="P81:P87" si="76">(O81-N81)/N81</f>
        <v>-0.2255901503256372</v>
      </c>
    </row>
    <row r="82" spans="1:16" ht="20.100000000000001" customHeight="1" x14ac:dyDescent="0.25">
      <c r="A82" s="38" t="s">
        <v>166</v>
      </c>
      <c r="B82" s="19">
        <v>5651.67</v>
      </c>
      <c r="C82" s="140">
        <v>2488.15</v>
      </c>
      <c r="D82" s="247">
        <f t="shared" si="63"/>
        <v>2.2305238090351759E-2</v>
      </c>
      <c r="E82" s="215">
        <f t="shared" si="64"/>
        <v>9.2968316193084329E-3</v>
      </c>
      <c r="F82" s="52">
        <f t="shared" si="74"/>
        <v>-0.55974959613707098</v>
      </c>
      <c r="H82" s="19">
        <v>1301.0709999999999</v>
      </c>
      <c r="I82" s="140">
        <v>621.47799999999995</v>
      </c>
      <c r="J82" s="262">
        <f t="shared" si="65"/>
        <v>1.9512897666450778E-2</v>
      </c>
      <c r="K82" s="215">
        <f t="shared" si="66"/>
        <v>8.6967627851801295E-3</v>
      </c>
      <c r="L82" s="52">
        <f t="shared" si="75"/>
        <v>-0.52233352368932984</v>
      </c>
      <c r="N82" s="40">
        <f t="shared" si="61"/>
        <v>2.3021000872308535</v>
      </c>
      <c r="O82" s="143">
        <f t="shared" si="62"/>
        <v>2.497751341358037</v>
      </c>
      <c r="P82" s="52">
        <f t="shared" si="76"/>
        <v>8.4988161554056585E-2</v>
      </c>
    </row>
    <row r="83" spans="1:16" ht="20.100000000000001" customHeight="1" x14ac:dyDescent="0.25">
      <c r="A83" s="38" t="s">
        <v>165</v>
      </c>
      <c r="B83" s="19">
        <v>660.2600000000001</v>
      </c>
      <c r="C83" s="140">
        <v>2285.21</v>
      </c>
      <c r="D83" s="247">
        <f t="shared" si="63"/>
        <v>2.6058238541060703E-3</v>
      </c>
      <c r="E83" s="215">
        <f t="shared" si="64"/>
        <v>8.5385577978658121E-3</v>
      </c>
      <c r="F83" s="52">
        <f t="shared" si="74"/>
        <v>2.4610759397812978</v>
      </c>
      <c r="H83" s="19">
        <v>121.801</v>
      </c>
      <c r="I83" s="140">
        <v>545.2879999999999</v>
      </c>
      <c r="J83" s="262">
        <f t="shared" si="65"/>
        <v>1.8267184870551809E-3</v>
      </c>
      <c r="K83" s="215">
        <f t="shared" si="66"/>
        <v>7.630584486667754E-3</v>
      </c>
      <c r="L83" s="52">
        <f t="shared" si="75"/>
        <v>3.4768762161230193</v>
      </c>
      <c r="N83" s="40">
        <f t="shared" si="61"/>
        <v>1.8447429800381665</v>
      </c>
      <c r="O83" s="143">
        <f t="shared" si="62"/>
        <v>2.3861614468692149</v>
      </c>
      <c r="P83" s="52">
        <f t="shared" si="76"/>
        <v>0.29349262888635402</v>
      </c>
    </row>
    <row r="84" spans="1:16" ht="20.100000000000001" customHeight="1" x14ac:dyDescent="0.25">
      <c r="A84" s="38" t="s">
        <v>167</v>
      </c>
      <c r="B84" s="19">
        <v>2342.8299999999995</v>
      </c>
      <c r="C84" s="140">
        <v>2035.6099999999997</v>
      </c>
      <c r="D84" s="247">
        <f t="shared" si="63"/>
        <v>9.2463609791829313E-3</v>
      </c>
      <c r="E84" s="215">
        <f t="shared" si="64"/>
        <v>7.6059415278742978E-3</v>
      </c>
      <c r="F84" s="52">
        <f t="shared" si="74"/>
        <v>-0.13113200701715441</v>
      </c>
      <c r="H84" s="19">
        <v>503.08000000000004</v>
      </c>
      <c r="I84" s="140">
        <v>492.27899999999994</v>
      </c>
      <c r="J84" s="262">
        <f t="shared" si="65"/>
        <v>7.5449752996093666E-3</v>
      </c>
      <c r="K84" s="215">
        <f t="shared" si="66"/>
        <v>6.8887936292607128E-3</v>
      </c>
      <c r="L84" s="52">
        <f t="shared" si="75"/>
        <v>-2.1469746362407768E-2</v>
      </c>
      <c r="N84" s="40">
        <f t="shared" ref="N84" si="77">(H84/B84)*10</f>
        <v>2.1473175603863708</v>
      </c>
      <c r="O84" s="143">
        <f t="shared" ref="O84" si="78">(I84/C84)*10</f>
        <v>2.4183365182918144</v>
      </c>
      <c r="P84" s="52">
        <f t="shared" ref="P84" si="79">(O84-N84)/N84</f>
        <v>0.12621279819305287</v>
      </c>
    </row>
    <row r="85" spans="1:16" ht="20.100000000000001" customHeight="1" x14ac:dyDescent="0.25">
      <c r="A85" s="38" t="s">
        <v>173</v>
      </c>
      <c r="B85" s="19">
        <v>593.08999999999992</v>
      </c>
      <c r="C85" s="140">
        <v>1926.4899999999998</v>
      </c>
      <c r="D85" s="247">
        <f t="shared" si="63"/>
        <v>2.3407264859779007E-3</v>
      </c>
      <c r="E85" s="215">
        <f t="shared" si="64"/>
        <v>7.1982208252241624E-3</v>
      </c>
      <c r="F85" s="52">
        <f t="shared" si="74"/>
        <v>2.2482253958083933</v>
      </c>
      <c r="H85" s="19">
        <v>106.99299999999999</v>
      </c>
      <c r="I85" s="140">
        <v>433.10699999999997</v>
      </c>
      <c r="J85" s="262">
        <f t="shared" si="65"/>
        <v>1.6046345357221613E-3</v>
      </c>
      <c r="K85" s="215">
        <f t="shared" si="66"/>
        <v>6.0607597366294716E-3</v>
      </c>
      <c r="L85" s="52">
        <f t="shared" si="75"/>
        <v>3.0479937939865223</v>
      </c>
      <c r="N85" s="40">
        <f t="shared" si="61"/>
        <v>1.8039926486705224</v>
      </c>
      <c r="O85" s="143">
        <f t="shared" si="62"/>
        <v>2.248166354354292</v>
      </c>
      <c r="P85" s="52">
        <f t="shared" si="76"/>
        <v>0.24621702644470839</v>
      </c>
    </row>
    <row r="86" spans="1:16" ht="20.100000000000001" customHeight="1" x14ac:dyDescent="0.25">
      <c r="A86" s="38" t="s">
        <v>170</v>
      </c>
      <c r="B86" s="19">
        <v>2331.94</v>
      </c>
      <c r="C86" s="140">
        <v>1667.66</v>
      </c>
      <c r="D86" s="247">
        <f t="shared" si="63"/>
        <v>9.2033818167753748E-3</v>
      </c>
      <c r="E86" s="215">
        <f t="shared" si="64"/>
        <v>6.2311171827485884E-3</v>
      </c>
      <c r="F86" s="52">
        <f t="shared" si="74"/>
        <v>-0.28486153160029842</v>
      </c>
      <c r="H86" s="19">
        <v>521.89700000000005</v>
      </c>
      <c r="I86" s="140">
        <v>390.43199999999996</v>
      </c>
      <c r="J86" s="262">
        <f t="shared" si="65"/>
        <v>7.8271844914133536E-3</v>
      </c>
      <c r="K86" s="215">
        <f t="shared" si="66"/>
        <v>5.4635795438349359E-3</v>
      </c>
      <c r="L86" s="52">
        <f t="shared" si="75"/>
        <v>-0.25189836308696939</v>
      </c>
      <c r="N86" s="40">
        <f t="shared" si="61"/>
        <v>2.2380378568916868</v>
      </c>
      <c r="O86" s="143">
        <f t="shared" si="62"/>
        <v>2.3411966467985077</v>
      </c>
      <c r="P86" s="52">
        <f t="shared" si="76"/>
        <v>4.609340703918819E-2</v>
      </c>
    </row>
    <row r="87" spans="1:16" ht="20.100000000000001" customHeight="1" x14ac:dyDescent="0.25">
      <c r="A87" s="38" t="s">
        <v>168</v>
      </c>
      <c r="B87" s="19">
        <v>2120.3800000000006</v>
      </c>
      <c r="C87" s="140">
        <v>1718.77</v>
      </c>
      <c r="D87" s="247">
        <f t="shared" si="63"/>
        <v>8.3684257470836177E-3</v>
      </c>
      <c r="E87" s="215">
        <f t="shared" si="64"/>
        <v>6.4220868043802634E-3</v>
      </c>
      <c r="F87" s="52">
        <f t="shared" si="74"/>
        <v>-0.18940472934096741</v>
      </c>
      <c r="H87" s="19">
        <v>451.81299999999999</v>
      </c>
      <c r="I87" s="140">
        <v>381.28200000000004</v>
      </c>
      <c r="J87" s="262">
        <f t="shared" si="65"/>
        <v>6.7760951042426781E-3</v>
      </c>
      <c r="K87" s="215">
        <f t="shared" si="66"/>
        <v>5.3355373935345275E-3</v>
      </c>
      <c r="L87" s="52">
        <f t="shared" si="75"/>
        <v>-0.15610661933144895</v>
      </c>
      <c r="N87" s="40">
        <f t="shared" si="61"/>
        <v>2.1308114583235076</v>
      </c>
      <c r="O87" s="143">
        <f t="shared" si="62"/>
        <v>2.2183421865636475</v>
      </c>
      <c r="P87" s="52">
        <f t="shared" si="76"/>
        <v>4.1078589050299083E-2</v>
      </c>
    </row>
    <row r="88" spans="1:16" ht="20.100000000000001" customHeight="1" x14ac:dyDescent="0.25">
      <c r="A88" s="38" t="s">
        <v>162</v>
      </c>
      <c r="B88" s="19">
        <v>1392.23</v>
      </c>
      <c r="C88" s="140">
        <v>1680.23</v>
      </c>
      <c r="D88" s="247">
        <f t="shared" si="63"/>
        <v>5.4946629273348278E-3</v>
      </c>
      <c r="E88" s="215">
        <f t="shared" si="64"/>
        <v>6.2780842761532086E-3</v>
      </c>
      <c r="F88" s="52">
        <f t="shared" si="74"/>
        <v>0.20686237187820977</v>
      </c>
      <c r="H88" s="19">
        <v>303.28399999999993</v>
      </c>
      <c r="I88" s="140">
        <v>339.685</v>
      </c>
      <c r="J88" s="262">
        <f t="shared" ref="J88" si="80">H88/$H$96</f>
        <v>4.548521683960258E-3</v>
      </c>
      <c r="K88" s="215">
        <f t="shared" ref="K88" si="81">I88/$I$96</f>
        <v>4.7534423852234721E-3</v>
      </c>
      <c r="L88" s="52">
        <f t="shared" si="75"/>
        <v>0.12002281689769349</v>
      </c>
      <c r="N88" s="40">
        <f t="shared" ref="N88" si="82">(H88/B88)*10</f>
        <v>2.1784044303024639</v>
      </c>
      <c r="O88" s="143">
        <f t="shared" ref="O88" si="83">(I88/C88)*10</f>
        <v>2.0216577492367116</v>
      </c>
      <c r="P88" s="52">
        <f t="shared" ref="P88" si="84">(O88-N88)/N88</f>
        <v>-7.1954811918918365E-2</v>
      </c>
    </row>
    <row r="89" spans="1:16" ht="20.100000000000001" customHeight="1" x14ac:dyDescent="0.25">
      <c r="A89" s="38" t="s">
        <v>163</v>
      </c>
      <c r="B89" s="19">
        <v>1203.94</v>
      </c>
      <c r="C89" s="140">
        <v>1110</v>
      </c>
      <c r="D89" s="247">
        <f t="shared" si="63"/>
        <v>4.7515457106480198E-3</v>
      </c>
      <c r="E89" s="215">
        <f t="shared" si="64"/>
        <v>4.1474521622218751E-3</v>
      </c>
      <c r="F89" s="52">
        <f t="shared" si="74"/>
        <v>-7.8027144209844385E-2</v>
      </c>
      <c r="H89" s="19">
        <v>394.98800000000006</v>
      </c>
      <c r="I89" s="140">
        <v>327.959</v>
      </c>
      <c r="J89" s="262">
        <f t="shared" si="65"/>
        <v>5.9238584392981332E-3</v>
      </c>
      <c r="K89" s="215">
        <f t="shared" si="66"/>
        <v>4.5893525213521486E-3</v>
      </c>
      <c r="L89" s="52">
        <f t="shared" si="75"/>
        <v>-0.16969882629345712</v>
      </c>
      <c r="N89" s="40">
        <f t="shared" ref="N89:N94" si="85">(H89/B89)*10</f>
        <v>3.2807947239895681</v>
      </c>
      <c r="O89" s="143">
        <f t="shared" ref="O89:O94" si="86">(I89/C89)*10</f>
        <v>2.9545855855855856</v>
      </c>
      <c r="P89" s="52">
        <f t="shared" ref="P89:P94" si="87">(O89-N89)/N89</f>
        <v>-9.9429914349319623E-2</v>
      </c>
    </row>
    <row r="90" spans="1:16" ht="20.100000000000001" customHeight="1" x14ac:dyDescent="0.25">
      <c r="A90" s="38" t="s">
        <v>171</v>
      </c>
      <c r="B90" s="19">
        <v>669.29</v>
      </c>
      <c r="C90" s="140">
        <v>968.21</v>
      </c>
      <c r="D90" s="247">
        <f t="shared" si="63"/>
        <v>2.6414622229343765E-3</v>
      </c>
      <c r="E90" s="215">
        <f t="shared" si="64"/>
        <v>3.6176618540403982E-3</v>
      </c>
      <c r="F90" s="52">
        <f t="shared" si="74"/>
        <v>0.44662254030390425</v>
      </c>
      <c r="H90" s="19">
        <v>220.72900000000004</v>
      </c>
      <c r="I90" s="140">
        <v>273.45799999999997</v>
      </c>
      <c r="J90" s="262">
        <f t="shared" si="65"/>
        <v>3.310397656252437E-3</v>
      </c>
      <c r="K90" s="215">
        <f t="shared" si="66"/>
        <v>3.8266830969234437E-3</v>
      </c>
      <c r="L90" s="52">
        <f t="shared" si="75"/>
        <v>0.23888569241014962</v>
      </c>
      <c r="N90" s="40">
        <f t="shared" si="85"/>
        <v>3.2979575370915453</v>
      </c>
      <c r="O90" s="143">
        <f t="shared" si="86"/>
        <v>2.8243666146806987</v>
      </c>
      <c r="P90" s="52">
        <f t="shared" si="87"/>
        <v>-0.1436012796054689</v>
      </c>
    </row>
    <row r="91" spans="1:16" ht="20.100000000000001" customHeight="1" x14ac:dyDescent="0.25">
      <c r="A91" s="38" t="s">
        <v>219</v>
      </c>
      <c r="B91" s="19">
        <v>1111.3899999999999</v>
      </c>
      <c r="C91" s="140">
        <v>1148.1200000000001</v>
      </c>
      <c r="D91" s="247">
        <f t="shared" si="63"/>
        <v>4.3862820301319855E-3</v>
      </c>
      <c r="E91" s="215">
        <f t="shared" si="64"/>
        <v>4.2898853842253878E-3</v>
      </c>
      <c r="F91" s="52">
        <f t="shared" si="74"/>
        <v>3.3048704775101675E-2</v>
      </c>
      <c r="H91" s="19">
        <v>235.595</v>
      </c>
      <c r="I91" s="140">
        <v>267.75</v>
      </c>
      <c r="J91" s="262">
        <f t="shared" si="65"/>
        <v>3.5333514663899749E-3</v>
      </c>
      <c r="K91" s="215">
        <f t="shared" si="66"/>
        <v>3.746807185020194E-3</v>
      </c>
      <c r="L91" s="52">
        <f t="shared" si="75"/>
        <v>0.13648422080264863</v>
      </c>
      <c r="N91" s="40">
        <f t="shared" si="85"/>
        <v>2.1198229244459643</v>
      </c>
      <c r="O91" s="143">
        <f t="shared" si="86"/>
        <v>2.3320733024422533</v>
      </c>
      <c r="P91" s="52">
        <f t="shared" si="87"/>
        <v>0.10012646601213761</v>
      </c>
    </row>
    <row r="92" spans="1:16" ht="20.100000000000001" customHeight="1" x14ac:dyDescent="0.25">
      <c r="A92" s="38" t="s">
        <v>220</v>
      </c>
      <c r="B92" s="19">
        <v>318.60000000000002</v>
      </c>
      <c r="C92" s="140">
        <v>881.19999999999982</v>
      </c>
      <c r="D92" s="247">
        <f t="shared" si="63"/>
        <v>1.2574069001880985E-3</v>
      </c>
      <c r="E92" s="215">
        <f t="shared" si="64"/>
        <v>3.2925539147296541E-3</v>
      </c>
      <c r="F92" s="52">
        <f t="shared" si="74"/>
        <v>1.7658505963590703</v>
      </c>
      <c r="H92" s="19">
        <v>74.34</v>
      </c>
      <c r="I92" s="140">
        <v>245.95299999999997</v>
      </c>
      <c r="J92" s="262">
        <f t="shared" si="65"/>
        <v>1.1149190263436437E-3</v>
      </c>
      <c r="K92" s="215">
        <f t="shared" si="66"/>
        <v>3.4417869937526484E-3</v>
      </c>
      <c r="L92" s="52">
        <f t="shared" si="75"/>
        <v>2.308488027979553</v>
      </c>
      <c r="N92" s="40">
        <f t="shared" si="85"/>
        <v>2.3333333333333335</v>
      </c>
      <c r="O92" s="143">
        <f t="shared" si="86"/>
        <v>2.7911143894689063</v>
      </c>
      <c r="P92" s="52">
        <f t="shared" si="87"/>
        <v>0.19619188120095979</v>
      </c>
    </row>
    <row r="93" spans="1:16" ht="20.100000000000001" customHeight="1" x14ac:dyDescent="0.25">
      <c r="A93" s="38" t="s">
        <v>221</v>
      </c>
      <c r="B93" s="19">
        <v>1575.6200000000001</v>
      </c>
      <c r="C93" s="140">
        <v>1304.54</v>
      </c>
      <c r="D93" s="247">
        <f t="shared" si="63"/>
        <v>6.218441494269842E-3</v>
      </c>
      <c r="E93" s="215">
        <f t="shared" si="64"/>
        <v>4.8743398591936261E-3</v>
      </c>
      <c r="F93" s="52">
        <f t="shared" si="74"/>
        <v>-0.17204655944961358</v>
      </c>
      <c r="H93" s="19">
        <v>239.03900000000002</v>
      </c>
      <c r="I93" s="140">
        <v>183.97900000000001</v>
      </c>
      <c r="J93" s="262">
        <f t="shared" si="65"/>
        <v>3.5850030822996808E-3</v>
      </c>
      <c r="K93" s="215">
        <f t="shared" si="66"/>
        <v>2.5745428164064624E-3</v>
      </c>
      <c r="L93" s="52">
        <f t="shared" si="75"/>
        <v>-0.23033898234179359</v>
      </c>
      <c r="N93" s="40">
        <f t="shared" si="85"/>
        <v>1.5171107246671149</v>
      </c>
      <c r="O93" s="143">
        <f t="shared" si="86"/>
        <v>1.4102978827786041</v>
      </c>
      <c r="P93" s="52">
        <f t="shared" si="87"/>
        <v>-7.0405435906431765E-2</v>
      </c>
    </row>
    <row r="94" spans="1:16" ht="20.100000000000001" customHeight="1" x14ac:dyDescent="0.25">
      <c r="A94" s="38" t="s">
        <v>222</v>
      </c>
      <c r="B94" s="19">
        <v>341.87</v>
      </c>
      <c r="C94" s="140">
        <v>514.32999999999993</v>
      </c>
      <c r="D94" s="247">
        <f t="shared" si="63"/>
        <v>1.3492457531930483E-3</v>
      </c>
      <c r="E94" s="215">
        <f t="shared" si="64"/>
        <v>1.9217649284644837E-3</v>
      </c>
      <c r="F94" s="52">
        <f t="shared" si="74"/>
        <v>0.50446075993798789</v>
      </c>
      <c r="H94" s="19">
        <v>85.294000000000011</v>
      </c>
      <c r="I94" s="140">
        <v>161.30399999999997</v>
      </c>
      <c r="J94" s="262">
        <f t="shared" si="65"/>
        <v>1.2792023598729454E-3</v>
      </c>
      <c r="K94" s="215">
        <f t="shared" si="66"/>
        <v>2.2572361761811289E-3</v>
      </c>
      <c r="L94" s="52">
        <f t="shared" si="75"/>
        <v>0.8911529533144178</v>
      </c>
      <c r="N94" s="40">
        <f t="shared" si="85"/>
        <v>2.4949249714803874</v>
      </c>
      <c r="O94" s="143">
        <f t="shared" si="86"/>
        <v>3.136196605292322</v>
      </c>
      <c r="P94" s="52">
        <f t="shared" si="87"/>
        <v>0.2570304282262364</v>
      </c>
    </row>
    <row r="95" spans="1:16" ht="20.100000000000001" customHeight="1" thickBot="1" x14ac:dyDescent="0.3">
      <c r="A95" s="8" t="s">
        <v>17</v>
      </c>
      <c r="B95" s="19">
        <f>B96-SUM(B68:B94)</f>
        <v>6409.7499999998545</v>
      </c>
      <c r="C95" s="140">
        <f>C96-SUM(C68:C94)</f>
        <v>5989.7999999999593</v>
      </c>
      <c r="D95" s="247">
        <f t="shared" si="63"/>
        <v>2.5297124540114502E-2</v>
      </c>
      <c r="E95" s="215">
        <f t="shared" si="64"/>
        <v>2.2380548613762541E-2</v>
      </c>
      <c r="F95" s="52">
        <f t="shared" si="74"/>
        <v>-6.5517375872679084E-2</v>
      </c>
      <c r="H95" s="19">
        <f>H96-SUM(H68:H94)</f>
        <v>2058.9380000000019</v>
      </c>
      <c r="I95" s="140">
        <f>I96-SUM(I68:I94)</f>
        <v>1794.0459999999875</v>
      </c>
      <c r="J95" s="263">
        <f t="shared" si="65"/>
        <v>3.0879057711352315E-2</v>
      </c>
      <c r="K95" s="215">
        <f t="shared" si="66"/>
        <v>2.5105301374628169E-2</v>
      </c>
      <c r="L95" s="52">
        <f t="shared" ref="L95" si="88">(I95-H95)/H95</f>
        <v>-0.12865467537148478</v>
      </c>
      <c r="N95" s="40">
        <f t="shared" si="61"/>
        <v>3.2121970435665177</v>
      </c>
      <c r="O95" s="143">
        <f t="shared" si="62"/>
        <v>2.995168453036829</v>
      </c>
      <c r="P95" s="52">
        <f t="shared" ref="P95" si="89">(O95-N95)/N95</f>
        <v>-6.7563909556656837E-2</v>
      </c>
    </row>
    <row r="96" spans="1:16" ht="26.25" customHeight="1" thickBot="1" x14ac:dyDescent="0.3">
      <c r="A96" s="12" t="s">
        <v>18</v>
      </c>
      <c r="B96" s="17">
        <v>253378.59999999992</v>
      </c>
      <c r="C96" s="145">
        <v>267634.18999999994</v>
      </c>
      <c r="D96" s="243">
        <f>SUM(D68:D95)</f>
        <v>0.99999999999999978</v>
      </c>
      <c r="E96" s="244">
        <f>SUM(E68:E95)</f>
        <v>1</v>
      </c>
      <c r="F96" s="57">
        <f>(C96-B96)/B96</f>
        <v>5.6262012656159717E-2</v>
      </c>
      <c r="G96" s="1"/>
      <c r="H96" s="17">
        <v>66677.488000000012</v>
      </c>
      <c r="I96" s="145">
        <v>71460.842999999993</v>
      </c>
      <c r="J96" s="255">
        <f t="shared" ref="J96" si="90">H96/$H$96</f>
        <v>1</v>
      </c>
      <c r="K96" s="244">
        <f t="shared" si="66"/>
        <v>1</v>
      </c>
      <c r="L96" s="57">
        <f>(I96-H96)/H96</f>
        <v>7.1738680377400846E-2</v>
      </c>
      <c r="M96" s="1"/>
      <c r="N96" s="37">
        <f t="shared" si="61"/>
        <v>2.6315358913499414</v>
      </c>
      <c r="O96" s="150">
        <f t="shared" si="62"/>
        <v>2.670093944275207</v>
      </c>
      <c r="P96" s="57">
        <f>(O96-N96)/N96</f>
        <v>1.4652299842084179E-2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3" t="s">
        <v>16</v>
      </c>
      <c r="B4" s="326"/>
      <c r="C4" s="326"/>
      <c r="D4" s="326"/>
      <c r="E4" s="348" t="s">
        <v>1</v>
      </c>
      <c r="F4" s="349"/>
      <c r="G4" s="346" t="s">
        <v>104</v>
      </c>
      <c r="H4" s="346"/>
      <c r="I4" s="130" t="s">
        <v>0</v>
      </c>
      <c r="K4" s="350" t="s">
        <v>19</v>
      </c>
      <c r="L4" s="346"/>
      <c r="M4" s="344" t="s">
        <v>104</v>
      </c>
      <c r="N4" s="345"/>
      <c r="O4" s="130" t="s">
        <v>0</v>
      </c>
      <c r="Q4" s="356" t="s">
        <v>22</v>
      </c>
      <c r="R4" s="346"/>
      <c r="S4" s="130" t="s">
        <v>0</v>
      </c>
    </row>
    <row r="5" spans="1:19" x14ac:dyDescent="0.25">
      <c r="A5" s="347"/>
      <c r="B5" s="327"/>
      <c r="C5" s="327"/>
      <c r="D5" s="327"/>
      <c r="E5" s="351" t="s">
        <v>205</v>
      </c>
      <c r="F5" s="352"/>
      <c r="G5" s="353" t="str">
        <f>E5</f>
        <v>jan-jul</v>
      </c>
      <c r="H5" s="353"/>
      <c r="I5" s="131" t="s">
        <v>151</v>
      </c>
      <c r="K5" s="354" t="str">
        <f>E5</f>
        <v>jan-jul</v>
      </c>
      <c r="L5" s="353"/>
      <c r="M5" s="355" t="str">
        <f>E5</f>
        <v>jan-jul</v>
      </c>
      <c r="N5" s="343"/>
      <c r="O5" s="131" t="str">
        <f>I5</f>
        <v>2023/2022</v>
      </c>
      <c r="Q5" s="354" t="str">
        <f>E5</f>
        <v>jan-jul</v>
      </c>
      <c r="R5" s="352"/>
      <c r="S5" s="131" t="str">
        <f>O5</f>
        <v>2023/2022</v>
      </c>
    </row>
    <row r="6" spans="1:19" ht="15.75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243099.69999999995</v>
      </c>
      <c r="F7" s="145">
        <v>245405.90000000002</v>
      </c>
      <c r="G7" s="243">
        <f>E7/E15</f>
        <v>0.37565734901882142</v>
      </c>
      <c r="H7" s="244">
        <f>F7/F15</f>
        <v>0.37177385615782077</v>
      </c>
      <c r="I7" s="164">
        <f t="shared" ref="I7:I18" si="0">(F7-E7)/E7</f>
        <v>9.4866427231299344E-3</v>
      </c>
      <c r="J7" s="1"/>
      <c r="K7" s="17">
        <v>33970.568000000014</v>
      </c>
      <c r="L7" s="145">
        <v>33258.321000000033</v>
      </c>
      <c r="M7" s="243">
        <f>K7/K15</f>
        <v>0.39317443009410685</v>
      </c>
      <c r="N7" s="244">
        <f>L7/L15</f>
        <v>0.37821156464914346</v>
      </c>
      <c r="O7" s="164">
        <f t="shared" ref="O7:O18" si="1">(L7-K7)/K7</f>
        <v>-2.0966590844167837E-2</v>
      </c>
      <c r="P7" s="1"/>
      <c r="Q7" s="187">
        <f t="shared" ref="Q7:Q18" si="2">(K7/E7)*10</f>
        <v>1.3973924278804137</v>
      </c>
      <c r="R7" s="188">
        <f t="shared" ref="R7:R18" si="3">(L7/F7)*10</f>
        <v>1.3552372212730024</v>
      </c>
      <c r="S7" s="55">
        <f>(R7-Q7)/Q7</f>
        <v>-3.0167049546241644E-2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118418.82999999989</v>
      </c>
      <c r="F8" s="181">
        <v>99953.279999999984</v>
      </c>
      <c r="G8" s="245">
        <f>E8/E7</f>
        <v>0.48712042836745545</v>
      </c>
      <c r="H8" s="246">
        <f>F8/F7</f>
        <v>0.40729778705401937</v>
      </c>
      <c r="I8" s="206">
        <f t="shared" si="0"/>
        <v>-0.15593423782349411</v>
      </c>
      <c r="K8" s="180">
        <v>23503.16900000002</v>
      </c>
      <c r="L8" s="181">
        <v>21763.656000000025</v>
      </c>
      <c r="M8" s="250">
        <f>K8/K7</f>
        <v>0.69186859048103078</v>
      </c>
      <c r="N8" s="246">
        <f>L8/L7</f>
        <v>0.65438228225652173</v>
      </c>
      <c r="O8" s="207">
        <f t="shared" si="1"/>
        <v>-7.4011849210631725E-2</v>
      </c>
      <c r="Q8" s="189">
        <f t="shared" si="2"/>
        <v>1.9847493004279846</v>
      </c>
      <c r="R8" s="190">
        <f t="shared" si="3"/>
        <v>2.1773828732783986</v>
      </c>
      <c r="S8" s="182">
        <f t="shared" ref="S8:S18" si="4">(R8-Q8)/Q8</f>
        <v>9.7056879077309768E-2</v>
      </c>
    </row>
    <row r="9" spans="1:19" ht="24" customHeight="1" x14ac:dyDescent="0.25">
      <c r="A9" s="8"/>
      <c r="B9" t="s">
        <v>37</v>
      </c>
      <c r="E9" s="19">
        <v>67061.300000000047</v>
      </c>
      <c r="F9" s="140">
        <v>57482.870000000032</v>
      </c>
      <c r="G9" s="247">
        <f>E9/E7</f>
        <v>0.27585924622695979</v>
      </c>
      <c r="H9" s="215">
        <f>F9/F7</f>
        <v>0.23423589245409351</v>
      </c>
      <c r="I9" s="182">
        <f t="shared" si="0"/>
        <v>-0.14283096211973237</v>
      </c>
      <c r="K9" s="19">
        <v>7243.4419999999955</v>
      </c>
      <c r="L9" s="140">
        <v>6586.1190000000042</v>
      </c>
      <c r="M9" s="247">
        <f>K9/K7</f>
        <v>0.21322699108239793</v>
      </c>
      <c r="N9" s="215">
        <f>L9/L7</f>
        <v>0.1980292089910371</v>
      </c>
      <c r="O9" s="182">
        <f t="shared" si="1"/>
        <v>-9.0747327030435476E-2</v>
      </c>
      <c r="Q9" s="189">
        <f t="shared" si="2"/>
        <v>1.0801225147737952</v>
      </c>
      <c r="R9" s="190">
        <f t="shared" si="3"/>
        <v>1.1457533348630646</v>
      </c>
      <c r="S9" s="182">
        <f t="shared" si="4"/>
        <v>6.0762384999459254E-2</v>
      </c>
    </row>
    <row r="10" spans="1:19" ht="24" customHeight="1" thickBot="1" x14ac:dyDescent="0.3">
      <c r="A10" s="8"/>
      <c r="B10" t="s">
        <v>36</v>
      </c>
      <c r="E10" s="19">
        <v>57619.570000000022</v>
      </c>
      <c r="F10" s="140">
        <v>87969.75</v>
      </c>
      <c r="G10" s="247">
        <f>E10/E7</f>
        <v>0.23702032540558476</v>
      </c>
      <c r="H10" s="215">
        <f>F10/F7</f>
        <v>0.35846632049188709</v>
      </c>
      <c r="I10" s="186">
        <f t="shared" si="0"/>
        <v>0.52673388572667179</v>
      </c>
      <c r="K10" s="19">
        <v>3223.9569999999994</v>
      </c>
      <c r="L10" s="140">
        <v>4908.5460000000003</v>
      </c>
      <c r="M10" s="247">
        <f>K10/K7</f>
        <v>9.490441843657127E-2</v>
      </c>
      <c r="N10" s="215">
        <f>L10/L7</f>
        <v>0.14758850875244109</v>
      </c>
      <c r="O10" s="209">
        <f t="shared" si="1"/>
        <v>0.5225221676343702</v>
      </c>
      <c r="Q10" s="189">
        <f t="shared" si="2"/>
        <v>0.55952465455747036</v>
      </c>
      <c r="R10" s="190">
        <f t="shared" si="3"/>
        <v>0.55798112419325963</v>
      </c>
      <c r="S10" s="182">
        <f t="shared" si="4"/>
        <v>-2.7586458463238137E-3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404031.79</v>
      </c>
      <c r="F11" s="145">
        <v>414688.66000000003</v>
      </c>
      <c r="G11" s="243">
        <f>E11/E15</f>
        <v>0.62434265098117847</v>
      </c>
      <c r="H11" s="244">
        <f>F11/F15</f>
        <v>0.62822614384217923</v>
      </c>
      <c r="I11" s="164">
        <f t="shared" si="0"/>
        <v>2.6376315586454358E-2</v>
      </c>
      <c r="J11" s="1"/>
      <c r="K11" s="17">
        <v>52430.18800000006</v>
      </c>
      <c r="L11" s="145">
        <v>54677.438000000053</v>
      </c>
      <c r="M11" s="243">
        <f>K11/K15</f>
        <v>0.60682556990589309</v>
      </c>
      <c r="N11" s="244">
        <f>L11/L15</f>
        <v>0.62178843535085648</v>
      </c>
      <c r="O11" s="164">
        <f t="shared" si="1"/>
        <v>4.2861757428754407E-2</v>
      </c>
      <c r="Q11" s="191">
        <f t="shared" si="2"/>
        <v>1.2976748191027263</v>
      </c>
      <c r="R11" s="192">
        <f t="shared" si="3"/>
        <v>1.3185178008002449</v>
      </c>
      <c r="S11" s="57">
        <f t="shared" si="4"/>
        <v>1.6061790974668415E-2</v>
      </c>
    </row>
    <row r="12" spans="1:19" s="3" customFormat="1" ht="24" customHeight="1" x14ac:dyDescent="0.25">
      <c r="A12" s="46"/>
      <c r="B12" s="3" t="s">
        <v>33</v>
      </c>
      <c r="E12" s="31">
        <v>214606.84000000003</v>
      </c>
      <c r="F12" s="141">
        <v>198961.96000000002</v>
      </c>
      <c r="G12" s="247">
        <f>E12/E11</f>
        <v>0.53116325326776892</v>
      </c>
      <c r="H12" s="215">
        <f>F12/F11</f>
        <v>0.47978635345369708</v>
      </c>
      <c r="I12" s="206">
        <f t="shared" si="0"/>
        <v>-7.2900192743157691E-2</v>
      </c>
      <c r="K12" s="31">
        <v>35077.475000000049</v>
      </c>
      <c r="L12" s="141">
        <v>33704.26100000005</v>
      </c>
      <c r="M12" s="247">
        <f>K12/K11</f>
        <v>0.66903202788439375</v>
      </c>
      <c r="N12" s="215">
        <f>L12/L11</f>
        <v>0.61641990248336098</v>
      </c>
      <c r="O12" s="206">
        <f t="shared" si="1"/>
        <v>-3.9148028756345717E-2</v>
      </c>
      <c r="Q12" s="189">
        <f t="shared" si="2"/>
        <v>1.6344993943343114</v>
      </c>
      <c r="R12" s="190">
        <f t="shared" si="3"/>
        <v>1.6940052761844548</v>
      </c>
      <c r="S12" s="182">
        <f t="shared" si="4"/>
        <v>3.6406181645835776E-2</v>
      </c>
    </row>
    <row r="13" spans="1:19" ht="24" customHeight="1" x14ac:dyDescent="0.25">
      <c r="A13" s="8"/>
      <c r="B13" s="3" t="s">
        <v>37</v>
      </c>
      <c r="D13" s="3"/>
      <c r="E13" s="19">
        <v>52220.67</v>
      </c>
      <c r="F13" s="140">
        <v>49800.47</v>
      </c>
      <c r="G13" s="247">
        <f>E13/E11</f>
        <v>0.12924891380453007</v>
      </c>
      <c r="H13" s="215">
        <f>F13/F11</f>
        <v>0.12009122699424671</v>
      </c>
      <c r="I13" s="182">
        <f t="shared" si="0"/>
        <v>-4.634563286913012E-2</v>
      </c>
      <c r="K13" s="19">
        <v>4289.5390000000016</v>
      </c>
      <c r="L13" s="140">
        <v>4479.6040000000012</v>
      </c>
      <c r="M13" s="247">
        <f>K13/K11</f>
        <v>8.1814297518826309E-2</v>
      </c>
      <c r="N13" s="215">
        <f>L13/L11</f>
        <v>8.1927832829328931E-2</v>
      </c>
      <c r="O13" s="182">
        <f t="shared" si="1"/>
        <v>4.4308957209620782E-2</v>
      </c>
      <c r="Q13" s="189">
        <f t="shared" si="2"/>
        <v>0.82142550066860531</v>
      </c>
      <c r="R13" s="190">
        <f t="shared" si="3"/>
        <v>0.89951038614695833</v>
      </c>
      <c r="S13" s="182">
        <f t="shared" si="4"/>
        <v>9.5060215947514723E-2</v>
      </c>
    </row>
    <row r="14" spans="1:19" ht="24" customHeight="1" thickBot="1" x14ac:dyDescent="0.3">
      <c r="A14" s="8"/>
      <c r="B14" t="s">
        <v>36</v>
      </c>
      <c r="E14" s="19">
        <v>137204.27999999997</v>
      </c>
      <c r="F14" s="140">
        <v>165926.23000000001</v>
      </c>
      <c r="G14" s="247">
        <f>E14/E11</f>
        <v>0.33958783292770101</v>
      </c>
      <c r="H14" s="215">
        <f>F14/F11</f>
        <v>0.40012241955205624</v>
      </c>
      <c r="I14" s="186">
        <f t="shared" si="0"/>
        <v>0.20933712855021758</v>
      </c>
      <c r="K14" s="19">
        <v>13063.174000000006</v>
      </c>
      <c r="L14" s="140">
        <v>16493.573000000008</v>
      </c>
      <c r="M14" s="247">
        <f>K14/K11</f>
        <v>0.24915367459677984</v>
      </c>
      <c r="N14" s="215">
        <f>L14/L11</f>
        <v>0.30165226468731016</v>
      </c>
      <c r="O14" s="209">
        <f t="shared" si="1"/>
        <v>0.26260072781699145</v>
      </c>
      <c r="Q14" s="189">
        <f t="shared" si="2"/>
        <v>0.95209668386438162</v>
      </c>
      <c r="R14" s="190">
        <f t="shared" si="3"/>
        <v>0.99403047968967939</v>
      </c>
      <c r="S14" s="182">
        <f t="shared" si="4"/>
        <v>4.4043631845346175E-2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647131.49</v>
      </c>
      <c r="F15" s="145">
        <v>660094.56000000006</v>
      </c>
      <c r="G15" s="243">
        <f>G7+G11</f>
        <v>0.99999999999999989</v>
      </c>
      <c r="H15" s="244">
        <f>H7+H11</f>
        <v>1</v>
      </c>
      <c r="I15" s="164">
        <f t="shared" si="0"/>
        <v>2.0031585852822685E-2</v>
      </c>
      <c r="J15" s="1"/>
      <c r="K15" s="17">
        <v>86400.756000000081</v>
      </c>
      <c r="L15" s="145">
        <v>87935.759000000093</v>
      </c>
      <c r="M15" s="243">
        <f>M7+M11</f>
        <v>1</v>
      </c>
      <c r="N15" s="244">
        <f>N7+N11</f>
        <v>1</v>
      </c>
      <c r="O15" s="164">
        <f t="shared" si="1"/>
        <v>1.7766082972700031E-2</v>
      </c>
      <c r="Q15" s="191">
        <f t="shared" si="2"/>
        <v>1.3351344716666482</v>
      </c>
      <c r="R15" s="192">
        <f t="shared" si="3"/>
        <v>1.3321691213452824</v>
      </c>
      <c r="S15" s="57">
        <f t="shared" si="4"/>
        <v>-2.2210124779896922E-3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333025.66999999993</v>
      </c>
      <c r="F16" s="181">
        <f t="shared" ref="F16:F17" si="5">F8+F12</f>
        <v>298915.24</v>
      </c>
      <c r="G16" s="245">
        <f>E16/E15</f>
        <v>0.51461824242241705</v>
      </c>
      <c r="H16" s="246">
        <f>F16/F15</f>
        <v>0.45283699959593665</v>
      </c>
      <c r="I16" s="207">
        <f t="shared" si="0"/>
        <v>-0.10242582801499939</v>
      </c>
      <c r="J16" s="3"/>
      <c r="K16" s="180">
        <f t="shared" ref="K16:L18" si="6">K8+K12</f>
        <v>58580.644000000073</v>
      </c>
      <c r="L16" s="181">
        <f t="shared" si="6"/>
        <v>55467.917000000074</v>
      </c>
      <c r="M16" s="250">
        <f>K16/K15</f>
        <v>0.67801078036863494</v>
      </c>
      <c r="N16" s="246">
        <f>L16/L15</f>
        <v>0.63077771353517309</v>
      </c>
      <c r="O16" s="207">
        <f t="shared" si="1"/>
        <v>-5.3135759313263864E-2</v>
      </c>
      <c r="P16" s="3"/>
      <c r="Q16" s="189">
        <f t="shared" si="2"/>
        <v>1.7590428990053555</v>
      </c>
      <c r="R16" s="190">
        <f t="shared" si="3"/>
        <v>1.855640314625647</v>
      </c>
      <c r="S16" s="182">
        <f t="shared" si="4"/>
        <v>5.4914758289813299E-2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119281.97000000004</v>
      </c>
      <c r="F17" s="140">
        <f t="shared" si="5"/>
        <v>107283.34000000003</v>
      </c>
      <c r="G17" s="248">
        <f>E17/E15</f>
        <v>0.18432416262110818</v>
      </c>
      <c r="H17" s="215">
        <f>F17/F15</f>
        <v>0.16252722943209835</v>
      </c>
      <c r="I17" s="182">
        <f t="shared" si="0"/>
        <v>-0.10059047482197028</v>
      </c>
      <c r="K17" s="19">
        <f t="shared" si="6"/>
        <v>11532.980999999996</v>
      </c>
      <c r="L17" s="140">
        <f t="shared" si="6"/>
        <v>11065.723000000005</v>
      </c>
      <c r="M17" s="247">
        <f>K17/K15</f>
        <v>0.13348240841781506</v>
      </c>
      <c r="N17" s="215">
        <f>L17/L15</f>
        <v>0.12583871596536733</v>
      </c>
      <c r="O17" s="182">
        <f t="shared" si="1"/>
        <v>-4.051493711816493E-2</v>
      </c>
      <c r="Q17" s="189">
        <f t="shared" si="2"/>
        <v>0.96686707974390362</v>
      </c>
      <c r="R17" s="190">
        <f t="shared" si="3"/>
        <v>1.0314484056890849</v>
      </c>
      <c r="S17" s="182">
        <f t="shared" si="4"/>
        <v>6.6794420141274333E-2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194823.84999999998</v>
      </c>
      <c r="F18" s="142">
        <f>F10+F14</f>
        <v>253895.98</v>
      </c>
      <c r="G18" s="249">
        <f>E18/E15</f>
        <v>0.30105759495647472</v>
      </c>
      <c r="H18" s="221">
        <f>F18/F15</f>
        <v>0.384635770971965</v>
      </c>
      <c r="I18" s="208">
        <f t="shared" si="0"/>
        <v>0.30320789780101381</v>
      </c>
      <c r="K18" s="21">
        <f t="shared" si="6"/>
        <v>16287.131000000005</v>
      </c>
      <c r="L18" s="142">
        <f t="shared" si="6"/>
        <v>21402.119000000006</v>
      </c>
      <c r="M18" s="249">
        <f>K18/K15</f>
        <v>0.1885068112135499</v>
      </c>
      <c r="N18" s="221">
        <f>L18/L15</f>
        <v>0.24338357049945955</v>
      </c>
      <c r="O18" s="186">
        <f t="shared" si="1"/>
        <v>0.3140508908536439</v>
      </c>
      <c r="Q18" s="193">
        <f t="shared" si="2"/>
        <v>0.83599266722221166</v>
      </c>
      <c r="R18" s="194">
        <f t="shared" si="3"/>
        <v>0.84294832080444926</v>
      </c>
      <c r="S18" s="186">
        <f t="shared" si="4"/>
        <v>8.3202327663344736E-3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F5</f>
        <v>2023/2022</v>
      </c>
    </row>
    <row r="6" spans="1:16" ht="19.5" customHeight="1" thickBot="1" x14ac:dyDescent="0.3">
      <c r="A6" s="362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155</v>
      </c>
      <c r="B7" s="39">
        <v>145705.43999999997</v>
      </c>
      <c r="C7" s="147">
        <v>175558.87999999995</v>
      </c>
      <c r="D7" s="247">
        <f>B7/$B$33</f>
        <v>0.22515584892955831</v>
      </c>
      <c r="E7" s="246">
        <f>C7/$C$33</f>
        <v>0.26596019818736272</v>
      </c>
      <c r="F7" s="52">
        <f>(C7-B7)/B7</f>
        <v>0.20488898698634711</v>
      </c>
      <c r="H7" s="39">
        <v>14316.390000000005</v>
      </c>
      <c r="I7" s="147">
        <v>18450.851000000002</v>
      </c>
      <c r="J7" s="247">
        <f>H7/$H$33</f>
        <v>0.16569750848013426</v>
      </c>
      <c r="K7" s="246">
        <f>I7/$I$33</f>
        <v>0.20982193375962105</v>
      </c>
      <c r="L7" s="52">
        <f>(I7-H7)/H7</f>
        <v>0.28879214662355496</v>
      </c>
      <c r="N7" s="27">
        <f t="shared" ref="N7:N33" si="0">(H7/B7)*10</f>
        <v>0.9825569999308198</v>
      </c>
      <c r="O7" s="151">
        <f t="shared" ref="O7:O33" si="1">(I7/C7)*10</f>
        <v>1.050977939708889</v>
      </c>
      <c r="P7" s="61">
        <f>(O7-N7)/N7</f>
        <v>6.963559343924737E-2</v>
      </c>
    </row>
    <row r="8" spans="1:16" ht="20.100000000000001" customHeight="1" x14ac:dyDescent="0.25">
      <c r="A8" s="8" t="s">
        <v>174</v>
      </c>
      <c r="B8" s="19">
        <v>68741.680000000008</v>
      </c>
      <c r="C8" s="140">
        <v>58303.300000000025</v>
      </c>
      <c r="D8" s="247">
        <f t="shared" ref="D8:D32" si="2">B8/$B$33</f>
        <v>0.10622521243712002</v>
      </c>
      <c r="E8" s="215">
        <f t="shared" ref="E8:E32" si="3">C8/$C$33</f>
        <v>8.8325678672461772E-2</v>
      </c>
      <c r="F8" s="52">
        <f t="shared" ref="F8:F33" si="4">(C8-B8)/B8</f>
        <v>-0.15184935835143951</v>
      </c>
      <c r="H8" s="19">
        <v>9156.94</v>
      </c>
      <c r="I8" s="140">
        <v>8585.2010000000028</v>
      </c>
      <c r="J8" s="247">
        <f t="shared" ref="J8:J32" si="5">H8/$H$33</f>
        <v>0.10598217450782496</v>
      </c>
      <c r="K8" s="215">
        <f t="shared" ref="K8:K32" si="6">I8/$I$33</f>
        <v>9.7630373554858402E-2</v>
      </c>
      <c r="L8" s="52">
        <f t="shared" ref="L8:L33" si="7">(I8-H8)/H8</f>
        <v>-6.243777943286706E-2</v>
      </c>
      <c r="N8" s="27">
        <f t="shared" si="0"/>
        <v>1.3320797513240876</v>
      </c>
      <c r="O8" s="152">
        <f t="shared" si="1"/>
        <v>1.4725068735388904</v>
      </c>
      <c r="P8" s="52">
        <f t="shared" ref="P8:P71" si="8">(O8-N8)/N8</f>
        <v>0.10541945561083577</v>
      </c>
    </row>
    <row r="9" spans="1:16" ht="20.100000000000001" customHeight="1" x14ac:dyDescent="0.25">
      <c r="A9" s="8" t="s">
        <v>153</v>
      </c>
      <c r="B9" s="19">
        <v>32181.89</v>
      </c>
      <c r="C9" s="140">
        <v>31348.670000000002</v>
      </c>
      <c r="D9" s="247">
        <f t="shared" si="2"/>
        <v>4.9730063360075398E-2</v>
      </c>
      <c r="E9" s="215">
        <f t="shared" si="3"/>
        <v>4.7491180657510658E-2</v>
      </c>
      <c r="F9" s="52">
        <f t="shared" si="4"/>
        <v>-2.5890959169893302E-2</v>
      </c>
      <c r="H9" s="19">
        <v>5175.2189999999991</v>
      </c>
      <c r="I9" s="140">
        <v>5843.0469999999996</v>
      </c>
      <c r="J9" s="247">
        <f t="shared" si="5"/>
        <v>5.9897843949421013E-2</v>
      </c>
      <c r="K9" s="215">
        <f t="shared" si="6"/>
        <v>6.6446768259542738E-2</v>
      </c>
      <c r="L9" s="52">
        <f t="shared" si="7"/>
        <v>0.12904342792063497</v>
      </c>
      <c r="N9" s="27">
        <f t="shared" si="0"/>
        <v>1.6081153095731791</v>
      </c>
      <c r="O9" s="152">
        <f t="shared" si="1"/>
        <v>1.8638899194128489</v>
      </c>
      <c r="P9" s="52">
        <f t="shared" si="8"/>
        <v>0.15905240645184623</v>
      </c>
    </row>
    <row r="10" spans="1:16" ht="20.100000000000001" customHeight="1" x14ac:dyDescent="0.25">
      <c r="A10" s="8" t="s">
        <v>152</v>
      </c>
      <c r="B10" s="19">
        <v>21237.580000000009</v>
      </c>
      <c r="C10" s="140">
        <v>16900.749999999996</v>
      </c>
      <c r="D10" s="247">
        <f t="shared" si="2"/>
        <v>3.2818028991295121E-2</v>
      </c>
      <c r="E10" s="215">
        <f t="shared" si="3"/>
        <v>2.5603528682314851E-2</v>
      </c>
      <c r="F10" s="52">
        <f t="shared" si="4"/>
        <v>-0.20420546973807802</v>
      </c>
      <c r="H10" s="19">
        <v>5811.5760000000009</v>
      </c>
      <c r="I10" s="140">
        <v>4994.6869999999999</v>
      </c>
      <c r="J10" s="247">
        <f t="shared" si="5"/>
        <v>6.7263022559663752E-2</v>
      </c>
      <c r="K10" s="215">
        <f t="shared" si="6"/>
        <v>5.6799270931408005E-2</v>
      </c>
      <c r="L10" s="52">
        <f t="shared" si="7"/>
        <v>-0.14056238789615774</v>
      </c>
      <c r="N10" s="27">
        <f t="shared" si="0"/>
        <v>2.7364586737283618</v>
      </c>
      <c r="O10" s="152">
        <f t="shared" si="1"/>
        <v>2.955304942088369</v>
      </c>
      <c r="P10" s="52">
        <f t="shared" si="8"/>
        <v>7.9974263986173855E-2</v>
      </c>
    </row>
    <row r="11" spans="1:16" ht="20.100000000000001" customHeight="1" x14ac:dyDescent="0.25">
      <c r="A11" s="8" t="s">
        <v>156</v>
      </c>
      <c r="B11" s="19">
        <v>20219.650000000001</v>
      </c>
      <c r="C11" s="140">
        <v>21039.750000000004</v>
      </c>
      <c r="D11" s="247">
        <f t="shared" si="2"/>
        <v>3.1245041096671099E-2</v>
      </c>
      <c r="E11" s="215">
        <f t="shared" si="3"/>
        <v>3.1873842438574267E-2</v>
      </c>
      <c r="F11" s="52">
        <f t="shared" si="4"/>
        <v>4.0559554690610476E-2</v>
      </c>
      <c r="H11" s="19">
        <v>4082.0529999999999</v>
      </c>
      <c r="I11" s="140">
        <v>4109.8489999999993</v>
      </c>
      <c r="J11" s="247">
        <f t="shared" si="5"/>
        <v>4.7245570397555336E-2</v>
      </c>
      <c r="K11" s="215">
        <f t="shared" si="6"/>
        <v>4.6736948048631717E-2</v>
      </c>
      <c r="L11" s="52">
        <f t="shared" si="7"/>
        <v>6.8093187423091681E-3</v>
      </c>
      <c r="N11" s="27">
        <f t="shared" si="0"/>
        <v>2.0188544312092445</v>
      </c>
      <c r="O11" s="152">
        <f t="shared" si="1"/>
        <v>1.9533734954075019</v>
      </c>
      <c r="P11" s="52">
        <f t="shared" si="8"/>
        <v>-3.2434699000324183E-2</v>
      </c>
    </row>
    <row r="12" spans="1:16" ht="20.100000000000001" customHeight="1" x14ac:dyDescent="0.25">
      <c r="A12" s="8" t="s">
        <v>212</v>
      </c>
      <c r="B12" s="19">
        <v>26116.46</v>
      </c>
      <c r="C12" s="140">
        <v>20018.390000000003</v>
      </c>
      <c r="D12" s="247">
        <f t="shared" si="2"/>
        <v>4.0357269586741948E-2</v>
      </c>
      <c r="E12" s="215">
        <f t="shared" si="3"/>
        <v>3.0326548972013961E-2</v>
      </c>
      <c r="F12" s="52">
        <f t="shared" si="4"/>
        <v>-0.23349527462757189</v>
      </c>
      <c r="H12" s="19">
        <v>4641.7739999999994</v>
      </c>
      <c r="I12" s="140">
        <v>3948.530999999999</v>
      </c>
      <c r="J12" s="247">
        <f t="shared" si="5"/>
        <v>5.3723766028158378E-2</v>
      </c>
      <c r="K12" s="215">
        <f t="shared" si="6"/>
        <v>4.4902449753120327E-2</v>
      </c>
      <c r="L12" s="52">
        <f t="shared" si="7"/>
        <v>-0.14934871883034384</v>
      </c>
      <c r="N12" s="27">
        <f t="shared" si="0"/>
        <v>1.7773365915594992</v>
      </c>
      <c r="O12" s="152">
        <f t="shared" si="1"/>
        <v>1.9724518305418159</v>
      </c>
      <c r="P12" s="52">
        <f t="shared" si="8"/>
        <v>0.10977956562021582</v>
      </c>
    </row>
    <row r="13" spans="1:16" ht="20.100000000000001" customHeight="1" x14ac:dyDescent="0.25">
      <c r="A13" s="8" t="s">
        <v>162</v>
      </c>
      <c r="B13" s="19">
        <v>53914.55999999999</v>
      </c>
      <c r="C13" s="140">
        <v>55316.74</v>
      </c>
      <c r="D13" s="247">
        <f t="shared" si="2"/>
        <v>8.3313145524721702E-2</v>
      </c>
      <c r="E13" s="215">
        <f t="shared" si="3"/>
        <v>8.3801235992612952E-2</v>
      </c>
      <c r="F13" s="52">
        <f t="shared" si="4"/>
        <v>2.6007445855071577E-2</v>
      </c>
      <c r="H13" s="19">
        <v>3338.4470000000001</v>
      </c>
      <c r="I13" s="140">
        <v>3859.4440000000009</v>
      </c>
      <c r="J13" s="247">
        <f t="shared" si="5"/>
        <v>3.8639094778291076E-2</v>
      </c>
      <c r="K13" s="215">
        <f t="shared" si="6"/>
        <v>4.3889357911836534E-2</v>
      </c>
      <c r="L13" s="52">
        <f t="shared" si="7"/>
        <v>0.15605968883136404</v>
      </c>
      <c r="N13" s="27">
        <f t="shared" si="0"/>
        <v>0.61921065478416237</v>
      </c>
      <c r="O13" s="152">
        <f t="shared" si="1"/>
        <v>0.69769910518949607</v>
      </c>
      <c r="P13" s="52">
        <f t="shared" si="8"/>
        <v>0.12675565221449933</v>
      </c>
    </row>
    <row r="14" spans="1:16" ht="20.100000000000001" customHeight="1" x14ac:dyDescent="0.25">
      <c r="A14" s="8" t="s">
        <v>175</v>
      </c>
      <c r="B14" s="19">
        <v>37417.750000000007</v>
      </c>
      <c r="C14" s="140">
        <v>36264.159999999996</v>
      </c>
      <c r="D14" s="247">
        <f t="shared" si="2"/>
        <v>5.7820938369109509E-2</v>
      </c>
      <c r="E14" s="215">
        <f t="shared" si="3"/>
        <v>5.4937825877553068E-2</v>
      </c>
      <c r="F14" s="52">
        <f t="shared" si="4"/>
        <v>-3.0830020511655853E-2</v>
      </c>
      <c r="H14" s="19">
        <v>3426.4420000000005</v>
      </c>
      <c r="I14" s="140">
        <v>3818.3499999999995</v>
      </c>
      <c r="J14" s="247">
        <f t="shared" si="5"/>
        <v>3.9657546514986534E-2</v>
      </c>
      <c r="K14" s="215">
        <f t="shared" si="6"/>
        <v>4.3422039491351851E-2</v>
      </c>
      <c r="L14" s="52">
        <f t="shared" si="7"/>
        <v>0.11437753798254835</v>
      </c>
      <c r="N14" s="27">
        <f t="shared" si="0"/>
        <v>0.9157263598158627</v>
      </c>
      <c r="O14" s="152">
        <f t="shared" si="1"/>
        <v>1.0529266361057308</v>
      </c>
      <c r="P14" s="52">
        <f t="shared" si="8"/>
        <v>0.14982671932416228</v>
      </c>
    </row>
    <row r="15" spans="1:16" ht="20.100000000000001" customHeight="1" x14ac:dyDescent="0.25">
      <c r="A15" s="8" t="s">
        <v>180</v>
      </c>
      <c r="B15" s="19">
        <v>41107.980000000018</v>
      </c>
      <c r="C15" s="140">
        <v>34291.549999999988</v>
      </c>
      <c r="D15" s="247">
        <f t="shared" si="2"/>
        <v>6.3523380696556761E-2</v>
      </c>
      <c r="E15" s="215">
        <f t="shared" si="3"/>
        <v>5.1949450999868862E-2</v>
      </c>
      <c r="F15" s="52">
        <f t="shared" si="4"/>
        <v>-0.16581768308732334</v>
      </c>
      <c r="H15" s="19">
        <v>3516.0249999999996</v>
      </c>
      <c r="I15" s="140">
        <v>3114.6819999999993</v>
      </c>
      <c r="J15" s="247">
        <f t="shared" si="5"/>
        <v>4.0694377720491254E-2</v>
      </c>
      <c r="K15" s="215">
        <f t="shared" si="6"/>
        <v>3.5419970617414004E-2</v>
      </c>
      <c r="L15" s="52">
        <f t="shared" si="7"/>
        <v>-0.11414679929750225</v>
      </c>
      <c r="N15" s="27">
        <f t="shared" si="0"/>
        <v>0.85531446692345336</v>
      </c>
      <c r="O15" s="152">
        <f t="shared" si="1"/>
        <v>0.90829431740472522</v>
      </c>
      <c r="P15" s="52">
        <f t="shared" si="8"/>
        <v>6.1941955304274418E-2</v>
      </c>
    </row>
    <row r="16" spans="1:16" ht="20.100000000000001" customHeight="1" x14ac:dyDescent="0.25">
      <c r="A16" s="8" t="s">
        <v>176</v>
      </c>
      <c r="B16" s="19">
        <v>8554.3600000000024</v>
      </c>
      <c r="C16" s="140">
        <v>36896.870000000003</v>
      </c>
      <c r="D16" s="247">
        <f t="shared" si="2"/>
        <v>1.321889002805288E-2</v>
      </c>
      <c r="E16" s="215">
        <f t="shared" si="3"/>
        <v>5.5896340063763005E-2</v>
      </c>
      <c r="F16" s="52">
        <f t="shared" si="4"/>
        <v>3.3132238998592523</v>
      </c>
      <c r="H16" s="19">
        <v>1353.52</v>
      </c>
      <c r="I16" s="140">
        <v>2656.029</v>
      </c>
      <c r="J16" s="247">
        <f t="shared" si="5"/>
        <v>1.5665603666708664E-2</v>
      </c>
      <c r="K16" s="215">
        <f t="shared" si="6"/>
        <v>3.0204197134410356E-2</v>
      </c>
      <c r="L16" s="52">
        <f t="shared" si="7"/>
        <v>0.9623123411549146</v>
      </c>
      <c r="N16" s="27">
        <f t="shared" si="0"/>
        <v>1.5822574687060162</v>
      </c>
      <c r="O16" s="152">
        <f t="shared" si="1"/>
        <v>0.71985211753734124</v>
      </c>
      <c r="P16" s="52">
        <f t="shared" si="8"/>
        <v>-0.54504742004723006</v>
      </c>
    </row>
    <row r="17" spans="1:16" ht="20.100000000000001" customHeight="1" x14ac:dyDescent="0.25">
      <c r="A17" s="8" t="s">
        <v>179</v>
      </c>
      <c r="B17" s="19">
        <v>13685.789999999997</v>
      </c>
      <c r="C17" s="140">
        <v>13578.679999999997</v>
      </c>
      <c r="D17" s="247">
        <f t="shared" si="2"/>
        <v>2.1148391341611266E-2</v>
      </c>
      <c r="E17" s="215">
        <f t="shared" si="3"/>
        <v>2.0570810339658005E-2</v>
      </c>
      <c r="F17" s="52">
        <f t="shared" si="4"/>
        <v>-7.8263658875374099E-3</v>
      </c>
      <c r="H17" s="19">
        <v>2424.2109999999998</v>
      </c>
      <c r="I17" s="140">
        <v>2429.518</v>
      </c>
      <c r="J17" s="247">
        <f t="shared" si="5"/>
        <v>2.805775217985362E-2</v>
      </c>
      <c r="K17" s="215">
        <f t="shared" si="6"/>
        <v>2.7628328084368953E-2</v>
      </c>
      <c r="L17" s="52">
        <f t="shared" si="7"/>
        <v>2.1891658770627821E-3</v>
      </c>
      <c r="N17" s="27">
        <f t="shared" si="0"/>
        <v>1.7713343548308138</v>
      </c>
      <c r="O17" s="152">
        <f t="shared" si="1"/>
        <v>1.7892151519882642</v>
      </c>
      <c r="P17" s="52">
        <f t="shared" si="8"/>
        <v>1.0094535291254059E-2</v>
      </c>
    </row>
    <row r="18" spans="1:16" ht="20.100000000000001" customHeight="1" x14ac:dyDescent="0.25">
      <c r="A18" s="8" t="s">
        <v>178</v>
      </c>
      <c r="B18" s="19">
        <v>13857.01</v>
      </c>
      <c r="C18" s="140">
        <v>16366.940000000004</v>
      </c>
      <c r="D18" s="247">
        <f t="shared" si="2"/>
        <v>2.1412974355489948E-2</v>
      </c>
      <c r="E18" s="215">
        <f t="shared" si="3"/>
        <v>2.4794841514827828E-2</v>
      </c>
      <c r="F18" s="52">
        <f t="shared" si="4"/>
        <v>0.18113070568614759</v>
      </c>
      <c r="H18" s="19">
        <v>1910.5669999999998</v>
      </c>
      <c r="I18" s="140">
        <v>2315.6329999999998</v>
      </c>
      <c r="J18" s="247">
        <f t="shared" si="5"/>
        <v>2.2112850494039667E-2</v>
      </c>
      <c r="K18" s="215">
        <f t="shared" si="6"/>
        <v>2.6333234924372458E-2</v>
      </c>
      <c r="L18" s="52">
        <f t="shared" si="7"/>
        <v>0.21201350175105091</v>
      </c>
      <c r="N18" s="27">
        <f t="shared" si="0"/>
        <v>1.3787729098845998</v>
      </c>
      <c r="O18" s="152">
        <f t="shared" si="1"/>
        <v>1.4148234184276349</v>
      </c>
      <c r="P18" s="52">
        <f t="shared" si="8"/>
        <v>2.6146806544126617E-2</v>
      </c>
    </row>
    <row r="19" spans="1:16" ht="20.100000000000001" customHeight="1" x14ac:dyDescent="0.25">
      <c r="A19" s="8" t="s">
        <v>177</v>
      </c>
      <c r="B19" s="19">
        <v>15491.790000000005</v>
      </c>
      <c r="C19" s="140">
        <v>10670.519999999995</v>
      </c>
      <c r="D19" s="247">
        <f t="shared" si="2"/>
        <v>2.3939168838778044E-2</v>
      </c>
      <c r="E19" s="215">
        <f t="shared" si="3"/>
        <v>1.6165138521971757E-2</v>
      </c>
      <c r="F19" s="52">
        <f t="shared" si="4"/>
        <v>-0.31121452072355799</v>
      </c>
      <c r="H19" s="19">
        <v>3361.9509999999996</v>
      </c>
      <c r="I19" s="140">
        <v>2313.1669999999995</v>
      </c>
      <c r="J19" s="247">
        <f t="shared" si="5"/>
        <v>3.8911129435024859E-2</v>
      </c>
      <c r="K19" s="215">
        <f t="shared" si="6"/>
        <v>2.6305191725245692E-2</v>
      </c>
      <c r="L19" s="52">
        <f t="shared" si="7"/>
        <v>-0.31195695594611589</v>
      </c>
      <c r="N19" s="27">
        <f t="shared" si="0"/>
        <v>2.1701501246789419</v>
      </c>
      <c r="O19" s="152">
        <f t="shared" si="1"/>
        <v>2.1678109407976374</v>
      </c>
      <c r="P19" s="52">
        <f t="shared" si="8"/>
        <v>-1.0778903517794935E-3</v>
      </c>
    </row>
    <row r="20" spans="1:16" ht="20.100000000000001" customHeight="1" x14ac:dyDescent="0.25">
      <c r="A20" s="8" t="s">
        <v>184</v>
      </c>
      <c r="B20" s="19">
        <v>10115.029999999999</v>
      </c>
      <c r="C20" s="140">
        <v>6110.43</v>
      </c>
      <c r="D20" s="247">
        <f t="shared" si="2"/>
        <v>1.5630563735972731E-2</v>
      </c>
      <c r="E20" s="215">
        <f t="shared" si="3"/>
        <v>9.2569010112732962E-3</v>
      </c>
      <c r="F20" s="52">
        <f t="shared" si="4"/>
        <v>-0.39590589449561681</v>
      </c>
      <c r="H20" s="19">
        <v>2836.5529999999994</v>
      </c>
      <c r="I20" s="140">
        <v>1882.5989999999999</v>
      </c>
      <c r="J20" s="247">
        <f t="shared" si="5"/>
        <v>3.2830187272898409E-2</v>
      </c>
      <c r="K20" s="215">
        <f t="shared" si="6"/>
        <v>2.1408799121185727E-2</v>
      </c>
      <c r="L20" s="52">
        <f t="shared" si="7"/>
        <v>-0.33630748306130703</v>
      </c>
      <c r="N20" s="27">
        <f t="shared" si="0"/>
        <v>2.8042951924018018</v>
      </c>
      <c r="O20" s="152">
        <f t="shared" si="1"/>
        <v>3.0809599324433794</v>
      </c>
      <c r="P20" s="52">
        <f t="shared" si="8"/>
        <v>9.8657495398914066E-2</v>
      </c>
    </row>
    <row r="21" spans="1:16" ht="20.100000000000001" customHeight="1" x14ac:dyDescent="0.25">
      <c r="A21" s="8" t="s">
        <v>154</v>
      </c>
      <c r="B21" s="19">
        <v>7096.0800000000017</v>
      </c>
      <c r="C21" s="140">
        <v>7939.89</v>
      </c>
      <c r="D21" s="247">
        <f t="shared" si="2"/>
        <v>1.0965437642356118E-2</v>
      </c>
      <c r="E21" s="215">
        <f t="shared" si="3"/>
        <v>1.2028413020098215E-2</v>
      </c>
      <c r="F21" s="52">
        <f t="shared" si="4"/>
        <v>0.1189121317685255</v>
      </c>
      <c r="H21" s="19">
        <v>1519.0699999999997</v>
      </c>
      <c r="I21" s="140">
        <v>1759.4820000000002</v>
      </c>
      <c r="J21" s="247">
        <f t="shared" si="5"/>
        <v>1.7581674864048647E-2</v>
      </c>
      <c r="K21" s="215">
        <f t="shared" si="6"/>
        <v>2.0008720229502994E-2</v>
      </c>
      <c r="L21" s="52">
        <f t="shared" si="7"/>
        <v>0.15826262120902956</v>
      </c>
      <c r="N21" s="27">
        <f t="shared" si="0"/>
        <v>2.1407171283300066</v>
      </c>
      <c r="O21" s="152">
        <f t="shared" si="1"/>
        <v>2.2160029924847828</v>
      </c>
      <c r="P21" s="52">
        <f t="shared" si="8"/>
        <v>3.5168525144425519E-2</v>
      </c>
    </row>
    <row r="22" spans="1:16" ht="20.100000000000001" customHeight="1" x14ac:dyDescent="0.25">
      <c r="A22" s="8" t="s">
        <v>182</v>
      </c>
      <c r="B22" s="19">
        <v>13460.869999999995</v>
      </c>
      <c r="C22" s="140">
        <v>12615.44</v>
      </c>
      <c r="D22" s="247">
        <f t="shared" si="2"/>
        <v>2.0800826737700548E-2</v>
      </c>
      <c r="E22" s="215">
        <f t="shared" si="3"/>
        <v>1.911156486428248E-2</v>
      </c>
      <c r="F22" s="52">
        <f t="shared" si="4"/>
        <v>-6.2806490219428246E-2</v>
      </c>
      <c r="H22" s="19">
        <v>1760.7069999999994</v>
      </c>
      <c r="I22" s="140">
        <v>1693.3630000000005</v>
      </c>
      <c r="J22" s="247">
        <f t="shared" si="5"/>
        <v>2.0378374929960107E-2</v>
      </c>
      <c r="K22" s="215">
        <f t="shared" si="6"/>
        <v>1.9256819060377933E-2</v>
      </c>
      <c r="L22" s="52">
        <f t="shared" si="7"/>
        <v>-3.8248271858974225E-2</v>
      </c>
      <c r="N22" s="27">
        <f t="shared" si="0"/>
        <v>1.308018723901204</v>
      </c>
      <c r="O22" s="152">
        <f t="shared" si="1"/>
        <v>1.3422940460261399</v>
      </c>
      <c r="P22" s="52">
        <f t="shared" si="8"/>
        <v>2.6203999605379304E-2</v>
      </c>
    </row>
    <row r="23" spans="1:16" ht="20.100000000000001" customHeight="1" x14ac:dyDescent="0.25">
      <c r="A23" s="8" t="s">
        <v>181</v>
      </c>
      <c r="B23" s="19">
        <v>7211.3199999999988</v>
      </c>
      <c r="C23" s="140">
        <v>8688.8499999999985</v>
      </c>
      <c r="D23" s="247">
        <f t="shared" si="2"/>
        <v>1.1143515825508659E-2</v>
      </c>
      <c r="E23" s="215">
        <f t="shared" si="3"/>
        <v>1.316303833802236E-2</v>
      </c>
      <c r="F23" s="52">
        <f t="shared" si="4"/>
        <v>0.20489036681217862</v>
      </c>
      <c r="H23" s="19">
        <v>1295.33</v>
      </c>
      <c r="I23" s="140">
        <v>1599.6950000000004</v>
      </c>
      <c r="J23" s="247">
        <f t="shared" si="5"/>
        <v>1.4992114189371219E-2</v>
      </c>
      <c r="K23" s="215">
        <f t="shared" si="6"/>
        <v>1.8191632371081262E-2</v>
      </c>
      <c r="L23" s="52">
        <f t="shared" si="7"/>
        <v>0.2349710112480993</v>
      </c>
      <c r="N23" s="27">
        <f t="shared" si="0"/>
        <v>1.7962453475923967</v>
      </c>
      <c r="O23" s="152">
        <f t="shared" si="1"/>
        <v>1.8410894422161745</v>
      </c>
      <c r="P23" s="52">
        <f t="shared" si="8"/>
        <v>2.4965461808368627E-2</v>
      </c>
    </row>
    <row r="24" spans="1:16" ht="20.100000000000001" customHeight="1" x14ac:dyDescent="0.25">
      <c r="A24" s="8" t="s">
        <v>189</v>
      </c>
      <c r="B24" s="19">
        <v>3935.9400000000005</v>
      </c>
      <c r="C24" s="140">
        <v>4097.62</v>
      </c>
      <c r="D24" s="247">
        <f t="shared" si="2"/>
        <v>6.0821333234765016E-3</v>
      </c>
      <c r="E24" s="215">
        <f t="shared" si="3"/>
        <v>6.2076257680414772E-3</v>
      </c>
      <c r="F24" s="52">
        <f t="shared" si="4"/>
        <v>4.1077861959277671E-2</v>
      </c>
      <c r="H24" s="19">
        <v>1114.5870000000002</v>
      </c>
      <c r="I24" s="140">
        <v>1157.0500000000002</v>
      </c>
      <c r="J24" s="247">
        <f t="shared" si="5"/>
        <v>1.2900199623253304E-2</v>
      </c>
      <c r="K24" s="215">
        <f t="shared" si="6"/>
        <v>1.3157900871703401E-2</v>
      </c>
      <c r="L24" s="52">
        <f t="shared" si="7"/>
        <v>3.8097519529655344E-2</v>
      </c>
      <c r="N24" s="27">
        <f t="shared" si="0"/>
        <v>2.831819082607967</v>
      </c>
      <c r="O24" s="152">
        <f t="shared" si="1"/>
        <v>2.8237123012870891</v>
      </c>
      <c r="P24" s="52">
        <f t="shared" si="8"/>
        <v>-2.8627469073384424E-3</v>
      </c>
    </row>
    <row r="25" spans="1:16" ht="20.100000000000001" customHeight="1" x14ac:dyDescent="0.25">
      <c r="A25" s="8" t="s">
        <v>157</v>
      </c>
      <c r="B25" s="19">
        <v>5615.4900000000016</v>
      </c>
      <c r="C25" s="140">
        <v>4406.2900000000018</v>
      </c>
      <c r="D25" s="247">
        <f t="shared" si="2"/>
        <v>8.6775100374114102E-3</v>
      </c>
      <c r="E25" s="215">
        <f t="shared" si="3"/>
        <v>6.6752405897724755E-3</v>
      </c>
      <c r="F25" s="52">
        <f t="shared" si="4"/>
        <v>-0.21533294512144077</v>
      </c>
      <c r="H25" s="19">
        <v>1219.5130000000001</v>
      </c>
      <c r="I25" s="140">
        <v>1080.652</v>
      </c>
      <c r="J25" s="247">
        <f t="shared" si="5"/>
        <v>1.4114610293456236E-2</v>
      </c>
      <c r="K25" s="215">
        <f t="shared" si="6"/>
        <v>1.2289107551798125E-2</v>
      </c>
      <c r="L25" s="52">
        <f t="shared" si="7"/>
        <v>-0.11386594484847647</v>
      </c>
      <c r="N25" s="27">
        <f t="shared" si="0"/>
        <v>2.1716947229894448</v>
      </c>
      <c r="O25" s="152">
        <f t="shared" si="1"/>
        <v>2.4525212820763036</v>
      </c>
      <c r="P25" s="52">
        <f t="shared" si="8"/>
        <v>0.12931217086547378</v>
      </c>
    </row>
    <row r="26" spans="1:16" ht="20.100000000000001" customHeight="1" x14ac:dyDescent="0.25">
      <c r="A26" s="8" t="s">
        <v>170</v>
      </c>
      <c r="B26" s="19">
        <v>15422.659999999998</v>
      </c>
      <c r="C26" s="140">
        <v>10519.26</v>
      </c>
      <c r="D26" s="247">
        <f t="shared" si="2"/>
        <v>2.3832343562820591E-2</v>
      </c>
      <c r="E26" s="215">
        <f t="shared" si="3"/>
        <v>1.5935989534590321E-2</v>
      </c>
      <c r="F26" s="52">
        <f t="shared" si="4"/>
        <v>-0.31793477908480111</v>
      </c>
      <c r="H26" s="19">
        <v>1429.6580000000001</v>
      </c>
      <c r="I26" s="140">
        <v>1011.2019999999999</v>
      </c>
      <c r="J26" s="247">
        <f t="shared" si="5"/>
        <v>1.6546822807893033E-2</v>
      </c>
      <c r="K26" s="215">
        <f t="shared" si="6"/>
        <v>1.1499326457169714E-2</v>
      </c>
      <c r="L26" s="52">
        <f t="shared" si="7"/>
        <v>-0.29269657498506652</v>
      </c>
      <c r="N26" s="27">
        <f t="shared" si="0"/>
        <v>0.92698535790842851</v>
      </c>
      <c r="O26" s="152">
        <f t="shared" si="1"/>
        <v>0.96128625017349112</v>
      </c>
      <c r="P26" s="52">
        <f t="shared" si="8"/>
        <v>3.7002625739910547E-2</v>
      </c>
    </row>
    <row r="27" spans="1:16" ht="20.100000000000001" customHeight="1" x14ac:dyDescent="0.25">
      <c r="A27" s="8" t="s">
        <v>167</v>
      </c>
      <c r="B27" s="19">
        <v>4472.4699999999993</v>
      </c>
      <c r="C27" s="140">
        <v>5000.8600000000006</v>
      </c>
      <c r="D27" s="247">
        <f t="shared" si="2"/>
        <v>6.9112229417239443E-3</v>
      </c>
      <c r="E27" s="215">
        <f t="shared" si="3"/>
        <v>7.5759751754354739E-3</v>
      </c>
      <c r="F27" s="52">
        <f t="shared" si="4"/>
        <v>0.1181427712203774</v>
      </c>
      <c r="H27" s="19">
        <v>823.49399999999991</v>
      </c>
      <c r="I27" s="140">
        <v>915.50900000000024</v>
      </c>
      <c r="J27" s="247">
        <f t="shared" si="5"/>
        <v>9.5310971584554212E-3</v>
      </c>
      <c r="K27" s="215">
        <f t="shared" si="6"/>
        <v>1.041111159340764E-2</v>
      </c>
      <c r="L27" s="52">
        <f t="shared" si="7"/>
        <v>0.11173730470410269</v>
      </c>
      <c r="N27" s="27">
        <f t="shared" si="0"/>
        <v>1.8412510313093213</v>
      </c>
      <c r="O27" s="152">
        <f t="shared" si="1"/>
        <v>1.8307031190635215</v>
      </c>
      <c r="P27" s="52">
        <f t="shared" si="8"/>
        <v>-5.7286660354504779E-3</v>
      </c>
    </row>
    <row r="28" spans="1:16" ht="20.100000000000001" customHeight="1" x14ac:dyDescent="0.25">
      <c r="A28" s="8" t="s">
        <v>168</v>
      </c>
      <c r="B28" s="19">
        <v>24321.759999999991</v>
      </c>
      <c r="C28" s="140">
        <v>25716.880000000008</v>
      </c>
      <c r="D28" s="247">
        <f t="shared" si="2"/>
        <v>3.7583953764945034E-2</v>
      </c>
      <c r="E28" s="215">
        <f t="shared" si="3"/>
        <v>3.8959387879215386E-2</v>
      </c>
      <c r="F28" s="52">
        <f t="shared" ref="F28:F29" si="9">(C28-B28)/B28</f>
        <v>5.736098045536251E-2</v>
      </c>
      <c r="H28" s="19">
        <v>757.43100000000004</v>
      </c>
      <c r="I28" s="140">
        <v>896.05199999999991</v>
      </c>
      <c r="J28" s="247">
        <f t="shared" si="5"/>
        <v>8.7664857932493127E-3</v>
      </c>
      <c r="K28" s="215">
        <f t="shared" si="6"/>
        <v>1.0189847795593598E-2</v>
      </c>
      <c r="L28" s="52">
        <f t="shared" ref="L28" si="10">(I28-H28)/H28</f>
        <v>0.18301469044705043</v>
      </c>
      <c r="N28" s="27">
        <f t="shared" si="0"/>
        <v>0.31142113070764632</v>
      </c>
      <c r="O28" s="152">
        <f t="shared" si="1"/>
        <v>0.34842951400014299</v>
      </c>
      <c r="P28" s="52">
        <f t="shared" ref="P28" si="11">(O28-N28)/N28</f>
        <v>0.11883709756111294</v>
      </c>
    </row>
    <row r="29" spans="1:16" ht="20.100000000000001" customHeight="1" x14ac:dyDescent="0.25">
      <c r="A29" s="8" t="s">
        <v>161</v>
      </c>
      <c r="B29" s="19">
        <v>6506.01</v>
      </c>
      <c r="C29" s="140">
        <v>3303.6599999999994</v>
      </c>
      <c r="D29" s="247">
        <f t="shared" si="2"/>
        <v>1.0053613679037626E-2</v>
      </c>
      <c r="E29" s="215">
        <f t="shared" si="3"/>
        <v>5.0048283991311797E-3</v>
      </c>
      <c r="F29" s="52">
        <f t="shared" si="9"/>
        <v>-0.49221412201948672</v>
      </c>
      <c r="H29" s="19">
        <v>932.85899999999992</v>
      </c>
      <c r="I29" s="140">
        <v>654.12799999999982</v>
      </c>
      <c r="J29" s="247">
        <f t="shared" si="5"/>
        <v>1.0796884693925599E-2</v>
      </c>
      <c r="K29" s="215">
        <f t="shared" si="6"/>
        <v>7.4387030650409211E-3</v>
      </c>
      <c r="L29" s="52">
        <f t="shared" ref="L29:L32" si="12">(I29-H29)/H29</f>
        <v>-0.29879220761122544</v>
      </c>
      <c r="N29" s="27">
        <f t="shared" ref="N29:N30" si="13">(H29/B29)*10</f>
        <v>1.4338419399908697</v>
      </c>
      <c r="O29" s="152">
        <f t="shared" ref="O29:O30" si="14">(I29/C29)*10</f>
        <v>1.9800100494602955</v>
      </c>
      <c r="P29" s="52">
        <f t="shared" ref="P29:P30" si="15">(O29-N29)/N29</f>
        <v>0.38091235458833317</v>
      </c>
    </row>
    <row r="30" spans="1:16" ht="20.100000000000001" customHeight="1" x14ac:dyDescent="0.25">
      <c r="A30" s="8" t="s">
        <v>166</v>
      </c>
      <c r="B30" s="19">
        <v>3912.4600000000005</v>
      </c>
      <c r="C30" s="140">
        <v>1812.47</v>
      </c>
      <c r="D30" s="247">
        <f t="shared" si="2"/>
        <v>6.0458501254513214E-3</v>
      </c>
      <c r="E30" s="215">
        <f t="shared" si="3"/>
        <v>2.7457732722414811E-3</v>
      </c>
      <c r="F30" s="52">
        <f t="shared" si="4"/>
        <v>-0.53674414562704809</v>
      </c>
      <c r="H30" s="19">
        <v>975.16100000000006</v>
      </c>
      <c r="I30" s="140">
        <v>458.15499999999997</v>
      </c>
      <c r="J30" s="247">
        <f t="shared" si="5"/>
        <v>1.1286486891387854E-2</v>
      </c>
      <c r="K30" s="215">
        <f t="shared" si="6"/>
        <v>5.2101102578758652E-3</v>
      </c>
      <c r="L30" s="52">
        <f t="shared" si="12"/>
        <v>-0.53017501725356131</v>
      </c>
      <c r="N30" s="27">
        <f t="shared" si="13"/>
        <v>2.4924497630646703</v>
      </c>
      <c r="O30" s="152">
        <f t="shared" si="14"/>
        <v>2.5277935634796709</v>
      </c>
      <c r="P30" s="52">
        <f t="shared" si="15"/>
        <v>1.4180346155319311E-2</v>
      </c>
    </row>
    <row r="31" spans="1:16" ht="20.100000000000001" customHeight="1" x14ac:dyDescent="0.25">
      <c r="A31" s="8" t="s">
        <v>160</v>
      </c>
      <c r="B31" s="19">
        <v>1682.4899999999998</v>
      </c>
      <c r="C31" s="140">
        <v>1347.83</v>
      </c>
      <c r="D31" s="247">
        <f t="shared" si="2"/>
        <v>2.599919840093085E-3</v>
      </c>
      <c r="E31" s="215">
        <f t="shared" si="3"/>
        <v>2.0418741217924901E-3</v>
      </c>
      <c r="F31" s="52">
        <f t="shared" si="4"/>
        <v>-0.19890757151602678</v>
      </c>
      <c r="H31" s="19">
        <v>781.21600000000001</v>
      </c>
      <c r="I31" s="140">
        <v>445.30000000000007</v>
      </c>
      <c r="J31" s="247">
        <f t="shared" si="5"/>
        <v>9.0417727363404123E-3</v>
      </c>
      <c r="K31" s="215">
        <f t="shared" si="6"/>
        <v>5.0639239947880589E-3</v>
      </c>
      <c r="L31" s="52">
        <f t="shared" si="12"/>
        <v>-0.42999119321672868</v>
      </c>
      <c r="N31" s="27">
        <f t="shared" ref="N31:N32" si="16">(H31/B31)*10</f>
        <v>4.643213332620105</v>
      </c>
      <c r="O31" s="152">
        <f t="shared" ref="O31:O32" si="17">(I31/C31)*10</f>
        <v>3.3038291179154649</v>
      </c>
      <c r="P31" s="52">
        <f t="shared" ref="P31:P32" si="18">(O31-N31)/N31</f>
        <v>-0.28846062387334742</v>
      </c>
    </row>
    <row r="32" spans="1:16" ht="20.100000000000001" customHeight="1" thickBot="1" x14ac:dyDescent="0.3">
      <c r="A32" s="8" t="s">
        <v>17</v>
      </c>
      <c r="B32" s="19">
        <f>B33-SUM(B7:B31)</f>
        <v>45146.969999999972</v>
      </c>
      <c r="C32" s="140">
        <f>C33-SUM(C7:C31)</f>
        <v>41979.879999999888</v>
      </c>
      <c r="D32" s="247">
        <f t="shared" si="2"/>
        <v>6.9764755227720368E-2</v>
      </c>
      <c r="E32" s="215">
        <f t="shared" si="3"/>
        <v>6.3596767105609686E-2</v>
      </c>
      <c r="F32" s="52">
        <f t="shared" si="4"/>
        <v>-7.0150665703591755E-2</v>
      </c>
      <c r="H32" s="19">
        <f>H33-SUM(H7:H31)</f>
        <v>8440.0619999999617</v>
      </c>
      <c r="I32" s="140">
        <f>I33-SUM(I7:I31)</f>
        <v>7943.5829999999842</v>
      </c>
      <c r="J32" s="247">
        <f t="shared" si="5"/>
        <v>9.7685048033607086E-2</v>
      </c>
      <c r="K32" s="215">
        <f t="shared" si="6"/>
        <v>9.0333933434292454E-2</v>
      </c>
      <c r="L32" s="52">
        <f t="shared" si="12"/>
        <v>-5.882409394622691E-2</v>
      </c>
      <c r="N32" s="27">
        <f t="shared" si="16"/>
        <v>1.8694636650034249</v>
      </c>
      <c r="O32" s="152">
        <f t="shared" si="17"/>
        <v>1.892235756748234</v>
      </c>
      <c r="P32" s="52">
        <f t="shared" si="18"/>
        <v>1.2181082826644495E-2</v>
      </c>
    </row>
    <row r="33" spans="1:16" ht="26.25" customHeight="1" thickBot="1" x14ac:dyDescent="0.3">
      <c r="A33" s="12" t="s">
        <v>18</v>
      </c>
      <c r="B33" s="17">
        <v>647131.49</v>
      </c>
      <c r="C33" s="145">
        <v>660094.55999999982</v>
      </c>
      <c r="D33" s="243">
        <f>SUM(D7:D32)</f>
        <v>1</v>
      </c>
      <c r="E33" s="244">
        <f>SUM(E7:E32)</f>
        <v>0.99999999999999978</v>
      </c>
      <c r="F33" s="57">
        <f t="shared" si="4"/>
        <v>2.0031585852822328E-2</v>
      </c>
      <c r="G33" s="1"/>
      <c r="H33" s="17">
        <v>86400.755999999965</v>
      </c>
      <c r="I33" s="145">
        <v>87935.759000000005</v>
      </c>
      <c r="J33" s="243">
        <f>SUM(J7:J32)</f>
        <v>1</v>
      </c>
      <c r="K33" s="244">
        <f>SUM(K7:K32)</f>
        <v>0.99999999999999978</v>
      </c>
      <c r="L33" s="57">
        <f t="shared" si="7"/>
        <v>1.7766082972700391E-2</v>
      </c>
      <c r="N33" s="29">
        <f t="shared" si="0"/>
        <v>1.3351344716666462</v>
      </c>
      <c r="O33" s="146">
        <f t="shared" si="1"/>
        <v>1.3321691213452815</v>
      </c>
      <c r="P33" s="57">
        <f t="shared" si="8"/>
        <v>-2.2210124779888638E-3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L5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174</v>
      </c>
      <c r="B39" s="39">
        <v>68741.680000000008</v>
      </c>
      <c r="C39" s="147">
        <v>58303.300000000025</v>
      </c>
      <c r="D39" s="247">
        <f t="shared" ref="D39:D61" si="19">B39/$B$62</f>
        <v>0.28277155422240341</v>
      </c>
      <c r="E39" s="246">
        <f t="shared" ref="E39:E61" si="20">C39/$C$62</f>
        <v>0.23757904761050991</v>
      </c>
      <c r="F39" s="52">
        <f>(C39-B39)/B39</f>
        <v>-0.15184935835143951</v>
      </c>
      <c r="H39" s="39">
        <v>9156.94</v>
      </c>
      <c r="I39" s="147">
        <v>8585.2010000000028</v>
      </c>
      <c r="J39" s="247">
        <f t="shared" ref="J39:J61" si="21">H39/$H$62</f>
        <v>0.26955510428910112</v>
      </c>
      <c r="K39" s="246">
        <f t="shared" ref="K39:K61" si="22">I39/$I$62</f>
        <v>0.25813693361129092</v>
      </c>
      <c r="L39" s="52">
        <f>(I39-H39)/H39</f>
        <v>-6.243777943286706E-2</v>
      </c>
      <c r="N39" s="27">
        <f t="shared" ref="N39:N62" si="23">(H39/B39)*10</f>
        <v>1.3320797513240876</v>
      </c>
      <c r="O39" s="151">
        <f t="shared" ref="O39:O62" si="24">(I39/C39)*10</f>
        <v>1.4725068735388904</v>
      </c>
      <c r="P39" s="61">
        <f t="shared" si="8"/>
        <v>0.10541945561083577</v>
      </c>
    </row>
    <row r="40" spans="1:16" ht="20.100000000000001" customHeight="1" x14ac:dyDescent="0.25">
      <c r="A40" s="38" t="s">
        <v>175</v>
      </c>
      <c r="B40" s="19">
        <v>37417.750000000007</v>
      </c>
      <c r="C40" s="140">
        <v>36264.159999999996</v>
      </c>
      <c r="D40" s="247">
        <f t="shared" si="19"/>
        <v>0.15391935901196094</v>
      </c>
      <c r="E40" s="215">
        <f t="shared" si="20"/>
        <v>0.14777216032703372</v>
      </c>
      <c r="F40" s="52">
        <f t="shared" ref="F40:F62" si="25">(C40-B40)/B40</f>
        <v>-3.0830020511655853E-2</v>
      </c>
      <c r="H40" s="19">
        <v>3426.4420000000005</v>
      </c>
      <c r="I40" s="140">
        <v>3818.3499999999995</v>
      </c>
      <c r="J40" s="247">
        <f t="shared" si="21"/>
        <v>0.10086501938972585</v>
      </c>
      <c r="K40" s="215">
        <f t="shared" si="22"/>
        <v>0.11480886241972345</v>
      </c>
      <c r="L40" s="52">
        <f t="shared" ref="L40:L62" si="26">(I40-H40)/H40</f>
        <v>0.11437753798254835</v>
      </c>
      <c r="N40" s="27">
        <f t="shared" si="23"/>
        <v>0.9157263598158627</v>
      </c>
      <c r="O40" s="152">
        <f t="shared" si="24"/>
        <v>1.0529266361057308</v>
      </c>
      <c r="P40" s="52">
        <f t="shared" si="8"/>
        <v>0.14982671932416228</v>
      </c>
    </row>
    <row r="41" spans="1:16" ht="20.100000000000001" customHeight="1" x14ac:dyDescent="0.25">
      <c r="A41" s="38" t="s">
        <v>180</v>
      </c>
      <c r="B41" s="19">
        <v>41107.980000000018</v>
      </c>
      <c r="C41" s="140">
        <v>34291.549999999988</v>
      </c>
      <c r="D41" s="247">
        <f t="shared" si="19"/>
        <v>0.16909926256593494</v>
      </c>
      <c r="E41" s="215">
        <f t="shared" si="20"/>
        <v>0.13973400802507191</v>
      </c>
      <c r="F41" s="52">
        <f t="shared" si="25"/>
        <v>-0.16581768308732334</v>
      </c>
      <c r="H41" s="19">
        <v>3516.0249999999996</v>
      </c>
      <c r="I41" s="140">
        <v>3114.6819999999993</v>
      </c>
      <c r="J41" s="247">
        <f t="shared" si="21"/>
        <v>0.10350209628523137</v>
      </c>
      <c r="K41" s="215">
        <f t="shared" si="22"/>
        <v>9.3651209873162236E-2</v>
      </c>
      <c r="L41" s="52">
        <f t="shared" si="26"/>
        <v>-0.11414679929750225</v>
      </c>
      <c r="N41" s="27">
        <f t="shared" si="23"/>
        <v>0.85531446692345336</v>
      </c>
      <c r="O41" s="152">
        <f t="shared" si="24"/>
        <v>0.90829431740472522</v>
      </c>
      <c r="P41" s="52">
        <f t="shared" si="8"/>
        <v>6.1941955304274418E-2</v>
      </c>
    </row>
    <row r="42" spans="1:16" ht="20.100000000000001" customHeight="1" x14ac:dyDescent="0.25">
      <c r="A42" s="38" t="s">
        <v>176</v>
      </c>
      <c r="B42" s="19">
        <v>8554.3600000000024</v>
      </c>
      <c r="C42" s="140">
        <v>36896.870000000003</v>
      </c>
      <c r="D42" s="247">
        <f t="shared" si="19"/>
        <v>3.518869007242708E-2</v>
      </c>
      <c r="E42" s="215">
        <f t="shared" si="20"/>
        <v>0.15035037869912665</v>
      </c>
      <c r="F42" s="52">
        <f t="shared" si="25"/>
        <v>3.3132238998592523</v>
      </c>
      <c r="H42" s="19">
        <v>1353.52</v>
      </c>
      <c r="I42" s="140">
        <v>2656.029</v>
      </c>
      <c r="J42" s="247">
        <f t="shared" si="21"/>
        <v>3.9843902521735877E-2</v>
      </c>
      <c r="K42" s="215">
        <f t="shared" si="22"/>
        <v>7.9860585866616651E-2</v>
      </c>
      <c r="L42" s="52">
        <f t="shared" si="26"/>
        <v>0.9623123411549146</v>
      </c>
      <c r="N42" s="27">
        <f t="shared" si="23"/>
        <v>1.5822574687060162</v>
      </c>
      <c r="O42" s="152">
        <f t="shared" si="24"/>
        <v>0.71985211753734124</v>
      </c>
      <c r="P42" s="52">
        <f t="shared" si="8"/>
        <v>-0.54504742004723006</v>
      </c>
    </row>
    <row r="43" spans="1:16" ht="20.100000000000001" customHeight="1" x14ac:dyDescent="0.25">
      <c r="A43" s="38" t="s">
        <v>179</v>
      </c>
      <c r="B43" s="19">
        <v>13685.789999999997</v>
      </c>
      <c r="C43" s="140">
        <v>13578.679999999997</v>
      </c>
      <c r="D43" s="247">
        <f t="shared" si="19"/>
        <v>5.6297025459101736E-2</v>
      </c>
      <c r="E43" s="215">
        <f t="shared" si="20"/>
        <v>5.5331514034503648E-2</v>
      </c>
      <c r="F43" s="52">
        <f t="shared" si="25"/>
        <v>-7.8263658875374099E-3</v>
      </c>
      <c r="H43" s="19">
        <v>2424.2109999999998</v>
      </c>
      <c r="I43" s="140">
        <v>2429.518</v>
      </c>
      <c r="J43" s="247">
        <f t="shared" si="21"/>
        <v>7.1362097919587322E-2</v>
      </c>
      <c r="K43" s="215">
        <f t="shared" si="22"/>
        <v>7.3049929369555358E-2</v>
      </c>
      <c r="L43" s="52">
        <f t="shared" si="26"/>
        <v>2.1891658770627821E-3</v>
      </c>
      <c r="N43" s="27">
        <f t="shared" si="23"/>
        <v>1.7713343548308138</v>
      </c>
      <c r="O43" s="152">
        <f t="shared" si="24"/>
        <v>1.7892151519882642</v>
      </c>
      <c r="P43" s="52">
        <f t="shared" si="8"/>
        <v>1.0094535291254059E-2</v>
      </c>
    </row>
    <row r="44" spans="1:16" ht="20.100000000000001" customHeight="1" x14ac:dyDescent="0.25">
      <c r="A44" s="38" t="s">
        <v>178</v>
      </c>
      <c r="B44" s="19">
        <v>13857.01</v>
      </c>
      <c r="C44" s="140">
        <v>16366.940000000004</v>
      </c>
      <c r="D44" s="247">
        <f t="shared" si="19"/>
        <v>5.7001345538476592E-2</v>
      </c>
      <c r="E44" s="215">
        <f t="shared" si="20"/>
        <v>6.669334355856972E-2</v>
      </c>
      <c r="F44" s="52">
        <f t="shared" si="25"/>
        <v>0.18113070568614759</v>
      </c>
      <c r="H44" s="19">
        <v>1910.5669999999998</v>
      </c>
      <c r="I44" s="140">
        <v>2315.6329999999998</v>
      </c>
      <c r="J44" s="247">
        <f t="shared" si="21"/>
        <v>5.6241832635827577E-2</v>
      </c>
      <c r="K44" s="215">
        <f t="shared" si="22"/>
        <v>6.96256735269348E-2</v>
      </c>
      <c r="L44" s="52">
        <f t="shared" si="26"/>
        <v>0.21201350175105091</v>
      </c>
      <c r="N44" s="27">
        <f t="shared" si="23"/>
        <v>1.3787729098845998</v>
      </c>
      <c r="O44" s="152">
        <f t="shared" si="24"/>
        <v>1.4148234184276349</v>
      </c>
      <c r="P44" s="52">
        <f t="shared" si="8"/>
        <v>2.6146806544126617E-2</v>
      </c>
    </row>
    <row r="45" spans="1:16" ht="20.100000000000001" customHeight="1" x14ac:dyDescent="0.25">
      <c r="A45" s="38" t="s">
        <v>177</v>
      </c>
      <c r="B45" s="19">
        <v>15491.790000000005</v>
      </c>
      <c r="C45" s="140">
        <v>10670.519999999995</v>
      </c>
      <c r="D45" s="247">
        <f t="shared" si="19"/>
        <v>6.3726076173685128E-2</v>
      </c>
      <c r="E45" s="215">
        <f t="shared" si="20"/>
        <v>4.3481106199973175E-2</v>
      </c>
      <c r="F45" s="52">
        <f t="shared" si="25"/>
        <v>-0.31121452072355799</v>
      </c>
      <c r="H45" s="19">
        <v>3361.9509999999996</v>
      </c>
      <c r="I45" s="140">
        <v>2313.1669999999995</v>
      </c>
      <c r="J45" s="247">
        <f t="shared" si="21"/>
        <v>9.8966581895245306E-2</v>
      </c>
      <c r="K45" s="215">
        <f t="shared" si="22"/>
        <v>6.9551526669070246E-2</v>
      </c>
      <c r="L45" s="52">
        <f t="shared" si="26"/>
        <v>-0.31195695594611589</v>
      </c>
      <c r="N45" s="27">
        <f t="shared" si="23"/>
        <v>2.1701501246789419</v>
      </c>
      <c r="O45" s="152">
        <f t="shared" si="24"/>
        <v>2.1678109407976374</v>
      </c>
      <c r="P45" s="52">
        <f t="shared" si="8"/>
        <v>-1.0778903517794935E-3</v>
      </c>
    </row>
    <row r="46" spans="1:16" ht="20.100000000000001" customHeight="1" x14ac:dyDescent="0.25">
      <c r="A46" s="38" t="s">
        <v>184</v>
      </c>
      <c r="B46" s="19">
        <v>10115.029999999999</v>
      </c>
      <c r="C46" s="140">
        <v>6110.43</v>
      </c>
      <c r="D46" s="247">
        <f t="shared" si="19"/>
        <v>4.1608566361867154E-2</v>
      </c>
      <c r="E46" s="215">
        <f t="shared" si="20"/>
        <v>2.4899279112686374E-2</v>
      </c>
      <c r="F46" s="52">
        <f t="shared" si="25"/>
        <v>-0.39590589449561681</v>
      </c>
      <c r="H46" s="19">
        <v>2836.5529999999994</v>
      </c>
      <c r="I46" s="140">
        <v>1882.5989999999999</v>
      </c>
      <c r="J46" s="247">
        <f t="shared" si="21"/>
        <v>8.3500311210574968E-2</v>
      </c>
      <c r="K46" s="215">
        <f t="shared" si="22"/>
        <v>5.6605352988204058E-2</v>
      </c>
      <c r="L46" s="52">
        <f t="shared" si="26"/>
        <v>-0.33630748306130703</v>
      </c>
      <c r="N46" s="27">
        <f t="shared" si="23"/>
        <v>2.8042951924018018</v>
      </c>
      <c r="O46" s="152">
        <f t="shared" si="24"/>
        <v>3.0809599324433794</v>
      </c>
      <c r="P46" s="52">
        <f t="shared" si="8"/>
        <v>9.8657495398914066E-2</v>
      </c>
    </row>
    <row r="47" spans="1:16" ht="20.100000000000001" customHeight="1" x14ac:dyDescent="0.25">
      <c r="A47" s="38" t="s">
        <v>182</v>
      </c>
      <c r="B47" s="19">
        <v>13460.869999999995</v>
      </c>
      <c r="C47" s="140">
        <v>12615.44</v>
      </c>
      <c r="D47" s="247">
        <f t="shared" si="19"/>
        <v>5.5371808356818181E-2</v>
      </c>
      <c r="E47" s="215">
        <f t="shared" si="20"/>
        <v>5.1406425028901109E-2</v>
      </c>
      <c r="F47" s="52">
        <f t="shared" si="25"/>
        <v>-6.2806490219428246E-2</v>
      </c>
      <c r="H47" s="19">
        <v>1760.7069999999994</v>
      </c>
      <c r="I47" s="140">
        <v>1693.3630000000005</v>
      </c>
      <c r="J47" s="247">
        <f t="shared" si="21"/>
        <v>5.1830366804582112E-2</v>
      </c>
      <c r="K47" s="215">
        <f t="shared" si="22"/>
        <v>5.0915468643170543E-2</v>
      </c>
      <c r="L47" s="52">
        <f t="shared" si="26"/>
        <v>-3.8248271858974225E-2</v>
      </c>
      <c r="N47" s="27">
        <f t="shared" si="23"/>
        <v>1.308018723901204</v>
      </c>
      <c r="O47" s="152">
        <f t="shared" si="24"/>
        <v>1.3422940460261399</v>
      </c>
      <c r="P47" s="52">
        <f t="shared" si="8"/>
        <v>2.6203999605379304E-2</v>
      </c>
    </row>
    <row r="48" spans="1:16" ht="20.100000000000001" customHeight="1" x14ac:dyDescent="0.25">
      <c r="A48" s="38" t="s">
        <v>181</v>
      </c>
      <c r="B48" s="19">
        <v>7211.3199999999988</v>
      </c>
      <c r="C48" s="140">
        <v>8688.8499999999985</v>
      </c>
      <c r="D48" s="247">
        <f t="shared" si="19"/>
        <v>2.9664043188864477E-2</v>
      </c>
      <c r="E48" s="215">
        <f t="shared" si="20"/>
        <v>3.5406035470214856E-2</v>
      </c>
      <c r="F48" s="52">
        <f t="shared" si="25"/>
        <v>0.20489036681217862</v>
      </c>
      <c r="H48" s="19">
        <v>1295.33</v>
      </c>
      <c r="I48" s="140">
        <v>1599.6950000000004</v>
      </c>
      <c r="J48" s="247">
        <f t="shared" si="21"/>
        <v>3.8130949120426832E-2</v>
      </c>
      <c r="K48" s="215">
        <f t="shared" si="22"/>
        <v>4.8099090750853002E-2</v>
      </c>
      <c r="L48" s="52">
        <f t="shared" si="26"/>
        <v>0.2349710112480993</v>
      </c>
      <c r="N48" s="27">
        <f t="shared" si="23"/>
        <v>1.7962453475923967</v>
      </c>
      <c r="O48" s="152">
        <f t="shared" si="24"/>
        <v>1.8410894422161745</v>
      </c>
      <c r="P48" s="52">
        <f t="shared" si="8"/>
        <v>2.4965461808368627E-2</v>
      </c>
    </row>
    <row r="49" spans="1:16" ht="20.100000000000001" customHeight="1" x14ac:dyDescent="0.25">
      <c r="A49" s="38" t="s">
        <v>189</v>
      </c>
      <c r="B49" s="19">
        <v>3935.9400000000005</v>
      </c>
      <c r="C49" s="140">
        <v>4097.62</v>
      </c>
      <c r="D49" s="247">
        <f t="shared" si="19"/>
        <v>1.6190641123785838E-2</v>
      </c>
      <c r="E49" s="215">
        <f t="shared" si="20"/>
        <v>1.669731656818357E-2</v>
      </c>
      <c r="F49" s="52">
        <f>(C49-B49)/B49</f>
        <v>4.1077861959277671E-2</v>
      </c>
      <c r="H49" s="19">
        <v>1114.5870000000002</v>
      </c>
      <c r="I49" s="140">
        <v>1157.0500000000002</v>
      </c>
      <c r="J49" s="247">
        <f t="shared" si="21"/>
        <v>3.2810372790940685E-2</v>
      </c>
      <c r="K49" s="215">
        <f t="shared" si="22"/>
        <v>3.4789789899496132E-2</v>
      </c>
      <c r="L49" s="52">
        <f t="shared" si="26"/>
        <v>3.8097519529655344E-2</v>
      </c>
      <c r="N49" s="27">
        <f t="shared" si="23"/>
        <v>2.831819082607967</v>
      </c>
      <c r="O49" s="152">
        <f t="shared" si="24"/>
        <v>2.8237123012870891</v>
      </c>
      <c r="P49" s="52">
        <f t="shared" si="8"/>
        <v>-2.8627469073384424E-3</v>
      </c>
    </row>
    <row r="50" spans="1:16" ht="20.100000000000001" customHeight="1" x14ac:dyDescent="0.25">
      <c r="A50" s="38" t="s">
        <v>185</v>
      </c>
      <c r="B50" s="19">
        <v>1319.79</v>
      </c>
      <c r="C50" s="140">
        <v>1530.8999999999994</v>
      </c>
      <c r="D50" s="247">
        <f t="shared" si="19"/>
        <v>5.4290071110741798E-3</v>
      </c>
      <c r="E50" s="215">
        <f t="shared" si="20"/>
        <v>6.2382363260215E-3</v>
      </c>
      <c r="F50" s="52">
        <f t="shared" ref="F50:F53" si="27">(C50-B50)/B50</f>
        <v>0.15995726592867004</v>
      </c>
      <c r="H50" s="19">
        <v>346.25599999999997</v>
      </c>
      <c r="I50" s="140">
        <v>414.31699999999995</v>
      </c>
      <c r="J50" s="247">
        <f t="shared" si="21"/>
        <v>1.0192823387586571E-2</v>
      </c>
      <c r="K50" s="215">
        <f t="shared" si="22"/>
        <v>1.2457544083479136E-2</v>
      </c>
      <c r="L50" s="52">
        <f t="shared" si="26"/>
        <v>0.19656265884201279</v>
      </c>
      <c r="N50" s="27">
        <f t="shared" ref="N50" si="28">(H50/B50)*10</f>
        <v>2.6235689011130559</v>
      </c>
      <c r="O50" s="152">
        <f t="shared" ref="O50" si="29">(I50/C50)*10</f>
        <v>2.7063622705598025</v>
      </c>
      <c r="P50" s="52">
        <f t="shared" ref="P50" si="30">(O50-N50)/N50</f>
        <v>3.1557535771834067E-2</v>
      </c>
    </row>
    <row r="51" spans="1:16" ht="20.100000000000001" customHeight="1" x14ac:dyDescent="0.25">
      <c r="A51" s="38" t="s">
        <v>183</v>
      </c>
      <c r="B51" s="19">
        <v>1702.4799999999998</v>
      </c>
      <c r="C51" s="140">
        <v>1502.1100000000001</v>
      </c>
      <c r="D51" s="247">
        <f t="shared" si="19"/>
        <v>7.0032171985403499E-3</v>
      </c>
      <c r="E51" s="215">
        <f t="shared" si="20"/>
        <v>6.1209204831668687E-3</v>
      </c>
      <c r="F51" s="52">
        <f t="shared" si="27"/>
        <v>-0.11769301254640271</v>
      </c>
      <c r="H51" s="19">
        <v>266.58400000000006</v>
      </c>
      <c r="I51" s="140">
        <v>290.79300000000001</v>
      </c>
      <c r="J51" s="247">
        <f t="shared" si="21"/>
        <v>7.8474990468219447E-3</v>
      </c>
      <c r="K51" s="215">
        <f t="shared" si="22"/>
        <v>8.7434660336581631E-3</v>
      </c>
      <c r="L51" s="52">
        <f t="shared" si="26"/>
        <v>9.0811901689523536E-2</v>
      </c>
      <c r="N51" s="27">
        <f t="shared" ref="N51:N52" si="31">(H51/B51)*10</f>
        <v>1.5658568676284015</v>
      </c>
      <c r="O51" s="152">
        <f t="shared" ref="O51:O52" si="32">(I51/C51)*10</f>
        <v>1.9358968384472508</v>
      </c>
      <c r="P51" s="52">
        <f t="shared" ref="P51:P52" si="33">(O51-N51)/N51</f>
        <v>0.23631787711178254</v>
      </c>
    </row>
    <row r="52" spans="1:16" ht="20.100000000000001" customHeight="1" x14ac:dyDescent="0.25">
      <c r="A52" s="38" t="s">
        <v>193</v>
      </c>
      <c r="B52" s="19">
        <v>1718.5800000000002</v>
      </c>
      <c r="C52" s="140">
        <v>1120.73</v>
      </c>
      <c r="D52" s="247">
        <f t="shared" si="19"/>
        <v>7.0694451700269471E-3</v>
      </c>
      <c r="E52" s="215">
        <f t="shared" si="20"/>
        <v>4.566842117487804E-3</v>
      </c>
      <c r="F52" s="52">
        <f t="shared" si="27"/>
        <v>-0.34787440794144009</v>
      </c>
      <c r="H52" s="19">
        <v>353.76499999999999</v>
      </c>
      <c r="I52" s="140">
        <v>282.50200000000001</v>
      </c>
      <c r="J52" s="247">
        <f t="shared" si="21"/>
        <v>1.0413867675100398E-2</v>
      </c>
      <c r="K52" s="215">
        <f t="shared" si="22"/>
        <v>8.4941750366772876E-3</v>
      </c>
      <c r="L52" s="52">
        <f t="shared" si="26"/>
        <v>-0.20144163498367554</v>
      </c>
      <c r="N52" s="27">
        <f t="shared" si="31"/>
        <v>2.0584726925717742</v>
      </c>
      <c r="O52" s="152">
        <f t="shared" si="32"/>
        <v>2.5206963318551301</v>
      </c>
      <c r="P52" s="52">
        <f t="shared" si="33"/>
        <v>0.22454688903639133</v>
      </c>
    </row>
    <row r="53" spans="1:16" ht="20.100000000000001" customHeight="1" x14ac:dyDescent="0.25">
      <c r="A53" s="38" t="s">
        <v>187</v>
      </c>
      <c r="B53" s="19">
        <v>399.51</v>
      </c>
      <c r="C53" s="140">
        <v>480.56000000000006</v>
      </c>
      <c r="D53" s="247">
        <f t="shared" si="19"/>
        <v>1.6433998067459561E-3</v>
      </c>
      <c r="E53" s="215">
        <f t="shared" si="20"/>
        <v>1.9582251282467132E-3</v>
      </c>
      <c r="F53" s="52">
        <f t="shared" si="27"/>
        <v>0.20287352006207621</v>
      </c>
      <c r="H53" s="19">
        <v>107.87599999999999</v>
      </c>
      <c r="I53" s="140">
        <v>145.19799999999998</v>
      </c>
      <c r="J53" s="247">
        <f t="shared" si="21"/>
        <v>3.1755724543669683E-3</v>
      </c>
      <c r="K53" s="215">
        <f t="shared" si="22"/>
        <v>4.3657645856506099E-3</v>
      </c>
      <c r="L53" s="52">
        <f t="shared" si="26"/>
        <v>0.34597130038191992</v>
      </c>
      <c r="N53" s="27">
        <f t="shared" ref="N53" si="34">(H53/B53)*10</f>
        <v>2.7002077544992615</v>
      </c>
      <c r="O53" s="152">
        <f t="shared" ref="O53" si="35">(I53/C53)*10</f>
        <v>3.0214333277842509</v>
      </c>
      <c r="P53" s="52">
        <f t="shared" ref="P53" si="36">(O53-N53)/N53</f>
        <v>0.11896328078820692</v>
      </c>
    </row>
    <row r="54" spans="1:16" ht="20.100000000000001" customHeight="1" x14ac:dyDescent="0.25">
      <c r="A54" s="38" t="s">
        <v>188</v>
      </c>
      <c r="B54" s="19">
        <v>2116.2600000000002</v>
      </c>
      <c r="C54" s="140">
        <v>609.33000000000004</v>
      </c>
      <c r="D54" s="247">
        <f t="shared" si="19"/>
        <v>8.7053172011318809E-3</v>
      </c>
      <c r="E54" s="215">
        <f t="shared" si="20"/>
        <v>2.4829476389931953E-3</v>
      </c>
      <c r="F54" s="52">
        <f t="shared" ref="F54" si="37">(C54-B54)/B54</f>
        <v>-0.71207224065095975</v>
      </c>
      <c r="H54" s="19">
        <v>285.35599999999999</v>
      </c>
      <c r="I54" s="140">
        <v>128.62200000000001</v>
      </c>
      <c r="J54" s="247">
        <f t="shared" si="21"/>
        <v>8.4000950469830232E-3</v>
      </c>
      <c r="K54" s="215">
        <f t="shared" si="22"/>
        <v>3.8673629976690646E-3</v>
      </c>
      <c r="L54" s="52">
        <f t="shared" si="26"/>
        <v>-0.54925776924263015</v>
      </c>
      <c r="N54" s="27">
        <f t="shared" si="23"/>
        <v>1.3483976449018551</v>
      </c>
      <c r="O54" s="152">
        <f t="shared" si="24"/>
        <v>2.1108758800649898</v>
      </c>
      <c r="P54" s="52">
        <f t="shared" ref="P54" si="38">(O54-N54)/N54</f>
        <v>0.56546986569279623</v>
      </c>
    </row>
    <row r="55" spans="1:16" ht="20.100000000000001" customHeight="1" x14ac:dyDescent="0.25">
      <c r="A55" s="38" t="s">
        <v>186</v>
      </c>
      <c r="B55" s="19">
        <v>351.59000000000003</v>
      </c>
      <c r="C55" s="140">
        <v>1001.2400000000001</v>
      </c>
      <c r="D55" s="247">
        <f t="shared" si="19"/>
        <v>1.4462790369547966E-3</v>
      </c>
      <c r="E55" s="215">
        <f t="shared" si="20"/>
        <v>4.0799345085020377E-3</v>
      </c>
      <c r="F55" s="52">
        <f t="shared" ref="F55:F56" si="39">(C55-B55)/B55</f>
        <v>1.8477487983162206</v>
      </c>
      <c r="H55" s="19">
        <v>82.24</v>
      </c>
      <c r="I55" s="140">
        <v>106.92900000000002</v>
      </c>
      <c r="J55" s="247">
        <f t="shared" si="21"/>
        <v>2.4209191909890936E-3</v>
      </c>
      <c r="K55" s="215">
        <f t="shared" si="22"/>
        <v>3.2151051762354453E-3</v>
      </c>
      <c r="L55" s="52">
        <f t="shared" ref="L55:L56" si="40">(I55-H55)/H55</f>
        <v>0.30020671206225708</v>
      </c>
      <c r="N55" s="27">
        <f t="shared" si="23"/>
        <v>2.3390881424386354</v>
      </c>
      <c r="O55" s="152">
        <f t="shared" si="24"/>
        <v>1.0679657225040948</v>
      </c>
      <c r="P55" s="52">
        <f t="shared" ref="P55:P56" si="41">(O55-N55)/N55</f>
        <v>-0.54342647327916493</v>
      </c>
    </row>
    <row r="56" spans="1:16" ht="20.100000000000001" customHeight="1" x14ac:dyDescent="0.25">
      <c r="A56" s="38" t="s">
        <v>192</v>
      </c>
      <c r="B56" s="19">
        <v>408.16</v>
      </c>
      <c r="C56" s="140">
        <v>334.92</v>
      </c>
      <c r="D56" s="247">
        <f t="shared" si="19"/>
        <v>1.6789819156502455E-3</v>
      </c>
      <c r="E56" s="215">
        <f t="shared" si="20"/>
        <v>1.364759363976172E-3</v>
      </c>
      <c r="F56" s="52">
        <f t="shared" si="39"/>
        <v>-0.17943943551548414</v>
      </c>
      <c r="H56" s="19">
        <v>76.387</v>
      </c>
      <c r="I56" s="140">
        <v>65.847000000000023</v>
      </c>
      <c r="J56" s="247">
        <f t="shared" si="21"/>
        <v>2.2486229844611372E-3</v>
      </c>
      <c r="K56" s="215">
        <f t="shared" si="22"/>
        <v>1.9798654297671857E-3</v>
      </c>
      <c r="L56" s="52">
        <f t="shared" si="40"/>
        <v>-0.13798159372668095</v>
      </c>
      <c r="N56" s="27">
        <f t="shared" si="23"/>
        <v>1.8714964719717755</v>
      </c>
      <c r="O56" s="152">
        <f t="shared" si="24"/>
        <v>1.9660515944106061</v>
      </c>
      <c r="P56" s="52">
        <f t="shared" si="41"/>
        <v>5.0523804802692987E-2</v>
      </c>
    </row>
    <row r="57" spans="1:16" ht="20.100000000000001" customHeight="1" x14ac:dyDescent="0.25">
      <c r="A57" s="38" t="s">
        <v>191</v>
      </c>
      <c r="B57" s="19">
        <v>519.45000000000005</v>
      </c>
      <c r="C57" s="140">
        <v>242.98000000000002</v>
      </c>
      <c r="D57" s="247">
        <f t="shared" si="19"/>
        <v>2.136777626628087E-3</v>
      </c>
      <c r="E57" s="215">
        <f t="shared" si="20"/>
        <v>9.9011474459253048E-4</v>
      </c>
      <c r="F57" s="52">
        <f t="shared" si="25"/>
        <v>-0.53223601886610838</v>
      </c>
      <c r="H57" s="19">
        <v>78.493000000000009</v>
      </c>
      <c r="I57" s="140">
        <v>63.848000000000006</v>
      </c>
      <c r="J57" s="247">
        <f t="shared" si="21"/>
        <v>2.3106178265844719E-3</v>
      </c>
      <c r="K57" s="215">
        <f t="shared" si="22"/>
        <v>1.9197601706953276E-3</v>
      </c>
      <c r="L57" s="52">
        <f t="shared" si="26"/>
        <v>-0.18657714700673947</v>
      </c>
      <c r="N57" s="27">
        <f t="shared" si="23"/>
        <v>1.5110790258927711</v>
      </c>
      <c r="O57" s="152">
        <f t="shared" si="24"/>
        <v>2.6277059840316075</v>
      </c>
      <c r="P57" s="52">
        <f t="shared" si="8"/>
        <v>0.73896000077104784</v>
      </c>
    </row>
    <row r="58" spans="1:16" ht="20.100000000000001" customHeight="1" x14ac:dyDescent="0.25">
      <c r="A58" s="38" t="s">
        <v>202</v>
      </c>
      <c r="B58" s="19">
        <v>70.92</v>
      </c>
      <c r="C58" s="140">
        <v>147.66999999999999</v>
      </c>
      <c r="D58" s="247">
        <f t="shared" si="19"/>
        <v>2.9173215762915377E-4</v>
      </c>
      <c r="E58" s="215">
        <f t="shared" si="20"/>
        <v>6.017377740306978E-4</v>
      </c>
      <c r="F58" s="52">
        <f t="shared" si="25"/>
        <v>1.0822053017484488</v>
      </c>
      <c r="H58" s="19">
        <v>26.504999999999999</v>
      </c>
      <c r="I58" s="140">
        <v>49.035000000000004</v>
      </c>
      <c r="J58" s="247">
        <f t="shared" si="21"/>
        <v>7.8023423099666742E-4</v>
      </c>
      <c r="K58" s="215">
        <f t="shared" si="22"/>
        <v>1.4743678732308824E-3</v>
      </c>
      <c r="L58" s="52">
        <f t="shared" si="26"/>
        <v>0.85002829654782142</v>
      </c>
      <c r="N58" s="27">
        <f t="shared" ref="N58" si="42">(H58/B58)*10</f>
        <v>3.7373096446700504</v>
      </c>
      <c r="O58" s="152">
        <f t="shared" ref="O58" si="43">(I58/C58)*10</f>
        <v>3.320579670887791</v>
      </c>
      <c r="P58" s="52">
        <f t="shared" ref="P58" si="44">(O58-N58)/N58</f>
        <v>-0.11150533763681508</v>
      </c>
    </row>
    <row r="59" spans="1:16" ht="20.100000000000001" customHeight="1" x14ac:dyDescent="0.25">
      <c r="A59" s="38" t="s">
        <v>223</v>
      </c>
      <c r="B59" s="19">
        <v>152.47999999999999</v>
      </c>
      <c r="C59" s="140">
        <v>120.01999999999998</v>
      </c>
      <c r="D59" s="247">
        <f t="shared" si="19"/>
        <v>6.272323659798838E-4</v>
      </c>
      <c r="E59" s="215">
        <f t="shared" si="20"/>
        <v>4.8906729626304831E-4</v>
      </c>
      <c r="F59" s="52">
        <f>(C59-B59)/B59</f>
        <v>-0.21288037775445967</v>
      </c>
      <c r="H59" s="19">
        <v>45.02</v>
      </c>
      <c r="I59" s="140">
        <v>38.414999999999999</v>
      </c>
      <c r="J59" s="247">
        <f t="shared" si="21"/>
        <v>1.3252648586859074E-3</v>
      </c>
      <c r="K59" s="215">
        <f t="shared" si="22"/>
        <v>1.1550492882668368E-3</v>
      </c>
      <c r="L59" s="52">
        <f t="shared" si="26"/>
        <v>-0.14671257219013781</v>
      </c>
      <c r="N59" s="27">
        <f t="shared" si="23"/>
        <v>2.9525183630640091</v>
      </c>
      <c r="O59" s="152">
        <f t="shared" si="24"/>
        <v>3.2007165472421266</v>
      </c>
      <c r="P59" s="52">
        <f>(O59-N59)/N59</f>
        <v>8.4063214401331313E-2</v>
      </c>
    </row>
    <row r="60" spans="1:16" ht="20.100000000000001" customHeight="1" x14ac:dyDescent="0.25">
      <c r="A60" s="38" t="s">
        <v>195</v>
      </c>
      <c r="B60" s="19">
        <v>91.8</v>
      </c>
      <c r="C60" s="140">
        <v>123.3</v>
      </c>
      <c r="D60" s="247">
        <f t="shared" si="19"/>
        <v>3.776228436316457E-4</v>
      </c>
      <c r="E60" s="215">
        <f t="shared" si="20"/>
        <v>5.0243290809226678E-4</v>
      </c>
      <c r="F60" s="52">
        <f>(C60-B60)/B60</f>
        <v>0.34313725490196079</v>
      </c>
      <c r="H60" s="19">
        <v>29.381999999999998</v>
      </c>
      <c r="I60" s="140">
        <v>38.365000000000002</v>
      </c>
      <c r="J60" s="247">
        <f t="shared" si="21"/>
        <v>8.6492519053552475E-4</v>
      </c>
      <c r="K60" s="215">
        <f t="shared" si="22"/>
        <v>1.1535459050984564E-3</v>
      </c>
      <c r="L60" s="52">
        <f t="shared" si="26"/>
        <v>0.30573140017697925</v>
      </c>
      <c r="N60" s="27">
        <f t="shared" ref="N60" si="45">(H60/B60)*10</f>
        <v>3.2006535947712416</v>
      </c>
      <c r="O60" s="152">
        <f t="shared" ref="O60" si="46">(I60/C60)*10</f>
        <v>3.1115166261151668</v>
      </c>
      <c r="P60" s="52">
        <f>(O60-N60)/N60</f>
        <v>-2.784961446677444E-2</v>
      </c>
    </row>
    <row r="61" spans="1:16" ht="20.100000000000001" customHeight="1" thickBot="1" x14ac:dyDescent="0.3">
      <c r="A61" s="8" t="s">
        <v>17</v>
      </c>
      <c r="B61" s="19">
        <f>B62-SUM(B39:B60)</f>
        <v>669.15999999991618</v>
      </c>
      <c r="C61" s="140">
        <f>C62-SUM(C39:C60)</f>
        <v>307.77999999999884</v>
      </c>
      <c r="D61" s="247">
        <f t="shared" si="19"/>
        <v>2.75261549068105E-3</v>
      </c>
      <c r="E61" s="215">
        <f t="shared" si="20"/>
        <v>1.254167075852695E-3</v>
      </c>
      <c r="F61" s="52">
        <f t="shared" si="25"/>
        <v>-0.54005021220629235</v>
      </c>
      <c r="H61" s="196">
        <f>H62-SUM(H39:H60)</f>
        <v>115.87100000000646</v>
      </c>
      <c r="I61" s="142">
        <f>I62-SUM(I39:I60)</f>
        <v>69.163000000000466</v>
      </c>
      <c r="J61" s="247">
        <f t="shared" si="21"/>
        <v>3.4109232439094471E-3</v>
      </c>
      <c r="K61" s="215">
        <f t="shared" si="22"/>
        <v>2.0795698014942025E-3</v>
      </c>
      <c r="L61" s="52">
        <f t="shared" si="26"/>
        <v>-0.40310345125185243</v>
      </c>
      <c r="N61" s="27">
        <f t="shared" si="23"/>
        <v>1.7315888576726191</v>
      </c>
      <c r="O61" s="152">
        <f t="shared" si="24"/>
        <v>2.2471570602378557</v>
      </c>
      <c r="P61" s="52">
        <f t="shared" si="8"/>
        <v>0.2977428506084277</v>
      </c>
    </row>
    <row r="62" spans="1:16" ht="26.25" customHeight="1" thickBot="1" x14ac:dyDescent="0.3">
      <c r="A62" s="12" t="s">
        <v>18</v>
      </c>
      <c r="B62" s="17">
        <v>243099.70000000004</v>
      </c>
      <c r="C62" s="145">
        <v>245405.89999999997</v>
      </c>
      <c r="D62" s="253">
        <f>SUM(D39:D61)</f>
        <v>0.99999999999999967</v>
      </c>
      <c r="E62" s="254">
        <f>SUM(E39:E61)</f>
        <v>1.0000000000000002</v>
      </c>
      <c r="F62" s="57">
        <f t="shared" si="25"/>
        <v>9.4866427231293324E-3</v>
      </c>
      <c r="G62" s="1"/>
      <c r="H62" s="17">
        <v>33970.567999999999</v>
      </c>
      <c r="I62" s="145">
        <v>33258.321000000004</v>
      </c>
      <c r="J62" s="253">
        <f>SUM(J39:J61)</f>
        <v>1.0000000000000002</v>
      </c>
      <c r="K62" s="254">
        <f>SUM(K39:K61)</f>
        <v>0.99999999999999967</v>
      </c>
      <c r="L62" s="57">
        <f t="shared" si="26"/>
        <v>-2.0966590844168274E-2</v>
      </c>
      <c r="M62" s="1"/>
      <c r="N62" s="29">
        <f t="shared" si="23"/>
        <v>1.3973924278804126</v>
      </c>
      <c r="O62" s="146">
        <f t="shared" si="24"/>
        <v>1.3552372212730015</v>
      </c>
      <c r="P62" s="57">
        <f t="shared" si="8"/>
        <v>-3.0167049546241508E-2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L37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155</v>
      </c>
      <c r="B68" s="19">
        <v>145705.43999999997</v>
      </c>
      <c r="C68" s="147">
        <v>175558.87999999995</v>
      </c>
      <c r="D68" s="247">
        <f t="shared" ref="D68:D69" si="47">B68/$B$96</f>
        <v>0.36062865251271459</v>
      </c>
      <c r="E68" s="215">
        <f t="shared" ref="E68:E69" si="48">C68/$C$96</f>
        <v>0.42335105088236535</v>
      </c>
      <c r="F68" s="52">
        <f t="shared" ref="F68:F69" si="49">(C68-B68)/B68</f>
        <v>0.20488898698634711</v>
      </c>
      <c r="H68" s="19">
        <v>14316.390000000005</v>
      </c>
      <c r="I68" s="147">
        <v>18450.851000000002</v>
      </c>
      <c r="J68" s="245">
        <f>H68/$H$96</f>
        <v>0.27305624004247342</v>
      </c>
      <c r="K68" s="246">
        <f>I68/$I$96</f>
        <v>0.33744907725925261</v>
      </c>
      <c r="L68" s="61">
        <f t="shared" ref="L68:L85" si="50">(I68-H68)/H68</f>
        <v>0.28879214662355496</v>
      </c>
      <c r="N68" s="41" t="e">
        <f>(H68/#REF!)*10</f>
        <v>#REF!</v>
      </c>
      <c r="O68" s="149">
        <f t="shared" ref="O68:O78" si="51">(I68/C68)*10</f>
        <v>1.050977939708889</v>
      </c>
      <c r="P68" s="61" t="e">
        <f t="shared" si="8"/>
        <v>#REF!</v>
      </c>
    </row>
    <row r="69" spans="1:16" ht="20.100000000000001" customHeight="1" x14ac:dyDescent="0.25">
      <c r="A69" t="s">
        <v>153</v>
      </c>
      <c r="B69" s="19">
        <v>32181.89</v>
      </c>
      <c r="C69" s="140">
        <v>31348.670000000002</v>
      </c>
      <c r="D69" s="247">
        <f t="shared" si="47"/>
        <v>7.965187590808144E-2</v>
      </c>
      <c r="E69" s="215">
        <f t="shared" si="48"/>
        <v>7.5595677007420453E-2</v>
      </c>
      <c r="F69" s="52">
        <f t="shared" si="49"/>
        <v>-2.5890959169893302E-2</v>
      </c>
      <c r="H69" s="19">
        <v>5175.2189999999991</v>
      </c>
      <c r="I69" s="140">
        <v>5843.0469999999996</v>
      </c>
      <c r="J69" s="214">
        <f t="shared" ref="J69:J96" si="52">H69/$H$96</f>
        <v>9.8706855676351971E-2</v>
      </c>
      <c r="K69" s="215">
        <f t="shared" ref="K69:K96" si="53">I69/$I$96</f>
        <v>0.10686394998975624</v>
      </c>
      <c r="L69" s="52">
        <f t="shared" si="50"/>
        <v>0.12904342792063497</v>
      </c>
      <c r="N69" s="40" t="e">
        <f>(H69/#REF!)*10</f>
        <v>#REF!</v>
      </c>
      <c r="O69" s="143">
        <f t="shared" si="51"/>
        <v>1.8638899194128489</v>
      </c>
      <c r="P69" s="52" t="e">
        <f t="shared" si="8"/>
        <v>#REF!</v>
      </c>
    </row>
    <row r="70" spans="1:16" ht="20.100000000000001" customHeight="1" x14ac:dyDescent="0.25">
      <c r="A70" s="38" t="s">
        <v>152</v>
      </c>
      <c r="B70" s="19">
        <v>21237.580000000009</v>
      </c>
      <c r="C70" s="140">
        <v>16900.749999999996</v>
      </c>
      <c r="D70" s="247">
        <f t="shared" ref="D70:D95" si="54">B70/$B$96</f>
        <v>5.2564131154135225E-2</v>
      </c>
      <c r="E70" s="215">
        <f t="shared" ref="E70:E95" si="55">C70/$C$96</f>
        <v>4.075527408924081E-2</v>
      </c>
      <c r="F70" s="52">
        <f t="shared" ref="F70:F87" si="56">(C70-B70)/B70</f>
        <v>-0.20420546973807802</v>
      </c>
      <c r="H70" s="19">
        <v>5811.5760000000009</v>
      </c>
      <c r="I70" s="140">
        <v>4994.6869999999999</v>
      </c>
      <c r="J70" s="214">
        <f t="shared" si="52"/>
        <v>0.11084408089477008</v>
      </c>
      <c r="K70" s="215">
        <f t="shared" si="53"/>
        <v>9.1348226667094343E-2</v>
      </c>
      <c r="L70" s="52">
        <f t="shared" si="50"/>
        <v>-0.14056238789615774</v>
      </c>
      <c r="N70" s="40">
        <f t="shared" ref="N70:N78" si="57">(H70/B70)*10</f>
        <v>2.7364586737283618</v>
      </c>
      <c r="O70" s="143">
        <f t="shared" si="51"/>
        <v>2.955304942088369</v>
      </c>
      <c r="P70" s="52">
        <f t="shared" si="8"/>
        <v>7.9974263986173855E-2</v>
      </c>
    </row>
    <row r="71" spans="1:16" ht="20.100000000000001" customHeight="1" x14ac:dyDescent="0.25">
      <c r="A71" s="38" t="s">
        <v>156</v>
      </c>
      <c r="B71" s="19">
        <v>20219.650000000001</v>
      </c>
      <c r="C71" s="140">
        <v>21039.750000000004</v>
      </c>
      <c r="D71" s="247">
        <f t="shared" si="54"/>
        <v>5.0044700690507579E-2</v>
      </c>
      <c r="E71" s="215">
        <f t="shared" si="55"/>
        <v>5.0736255966102373E-2</v>
      </c>
      <c r="F71" s="52">
        <f t="shared" si="56"/>
        <v>4.0559554690610476E-2</v>
      </c>
      <c r="H71" s="19">
        <v>4082.0529999999999</v>
      </c>
      <c r="I71" s="140">
        <v>4109.8489999999993</v>
      </c>
      <c r="J71" s="214">
        <f t="shared" si="52"/>
        <v>7.7856920902133739E-2</v>
      </c>
      <c r="K71" s="215">
        <f t="shared" si="53"/>
        <v>7.516535430939536E-2</v>
      </c>
      <c r="L71" s="52">
        <f t="shared" si="50"/>
        <v>6.8093187423091681E-3</v>
      </c>
      <c r="N71" s="40">
        <f t="shared" si="57"/>
        <v>2.0188544312092445</v>
      </c>
      <c r="O71" s="143">
        <f t="shared" si="51"/>
        <v>1.9533734954075019</v>
      </c>
      <c r="P71" s="52">
        <f t="shared" si="8"/>
        <v>-3.2434699000324183E-2</v>
      </c>
    </row>
    <row r="72" spans="1:16" ht="20.100000000000001" customHeight="1" x14ac:dyDescent="0.25">
      <c r="A72" s="38" t="s">
        <v>212</v>
      </c>
      <c r="B72" s="19">
        <v>26116.46</v>
      </c>
      <c r="C72" s="140">
        <v>20018.390000000003</v>
      </c>
      <c r="D72" s="247">
        <f t="shared" si="54"/>
        <v>6.4639616600466063E-2</v>
      </c>
      <c r="E72" s="215">
        <f t="shared" si="55"/>
        <v>4.8273299781093598E-2</v>
      </c>
      <c r="F72" s="52">
        <f t="shared" si="56"/>
        <v>-0.23349527462757189</v>
      </c>
      <c r="H72" s="19">
        <v>4641.7739999999994</v>
      </c>
      <c r="I72" s="140">
        <v>3948.530999999999</v>
      </c>
      <c r="J72" s="214">
        <f t="shared" si="52"/>
        <v>8.8532469118745127E-2</v>
      </c>
      <c r="K72" s="215">
        <f t="shared" si="53"/>
        <v>7.2214996613411131E-2</v>
      </c>
      <c r="L72" s="52">
        <f t="shared" si="50"/>
        <v>-0.14934871883034384</v>
      </c>
      <c r="N72" s="40">
        <f t="shared" si="57"/>
        <v>1.7773365915594992</v>
      </c>
      <c r="O72" s="143">
        <f t="shared" si="51"/>
        <v>1.9724518305418159</v>
      </c>
      <c r="P72" s="52">
        <f t="shared" ref="P72:P78" si="58">(O72-N72)/N72</f>
        <v>0.10977956562021582</v>
      </c>
    </row>
    <row r="73" spans="1:16" ht="20.100000000000001" customHeight="1" x14ac:dyDescent="0.25">
      <c r="A73" s="38" t="s">
        <v>162</v>
      </c>
      <c r="B73" s="19">
        <v>53914.55999999999</v>
      </c>
      <c r="C73" s="140">
        <v>55316.74</v>
      </c>
      <c r="D73" s="247">
        <f t="shared" si="54"/>
        <v>0.13344138093688129</v>
      </c>
      <c r="E73" s="215">
        <f t="shared" si="55"/>
        <v>0.13339342339382992</v>
      </c>
      <c r="F73" s="52">
        <f t="shared" si="56"/>
        <v>2.6007445855071577E-2</v>
      </c>
      <c r="H73" s="19">
        <v>3338.4470000000001</v>
      </c>
      <c r="I73" s="140">
        <v>3859.4440000000009</v>
      </c>
      <c r="J73" s="214">
        <f t="shared" si="52"/>
        <v>6.3674137502615885E-2</v>
      </c>
      <c r="K73" s="215">
        <f t="shared" si="53"/>
        <v>7.0585677405002031E-2</v>
      </c>
      <c r="L73" s="52">
        <f t="shared" si="50"/>
        <v>0.15605968883136404</v>
      </c>
      <c r="N73" s="40">
        <f t="shared" si="57"/>
        <v>0.61921065478416237</v>
      </c>
      <c r="O73" s="143">
        <f t="shared" si="51"/>
        <v>0.69769910518949607</v>
      </c>
      <c r="P73" s="52">
        <f t="shared" si="58"/>
        <v>0.12675565221449933</v>
      </c>
    </row>
    <row r="74" spans="1:16" ht="20.100000000000001" customHeight="1" x14ac:dyDescent="0.25">
      <c r="A74" s="38" t="s">
        <v>154</v>
      </c>
      <c r="B74" s="19">
        <v>7096.0800000000017</v>
      </c>
      <c r="C74" s="140">
        <v>7939.89</v>
      </c>
      <c r="D74" s="247">
        <f t="shared" si="54"/>
        <v>1.7563172442445697E-2</v>
      </c>
      <c r="E74" s="215">
        <f t="shared" si="55"/>
        <v>1.9146629184410294E-2</v>
      </c>
      <c r="F74" s="52">
        <f t="shared" si="56"/>
        <v>0.1189121317685255</v>
      </c>
      <c r="H74" s="19">
        <v>1519.0699999999997</v>
      </c>
      <c r="I74" s="140">
        <v>1759.4820000000002</v>
      </c>
      <c r="J74" s="214">
        <f t="shared" si="52"/>
        <v>2.8973193840159419E-2</v>
      </c>
      <c r="K74" s="215">
        <f t="shared" si="53"/>
        <v>3.2179305840921067E-2</v>
      </c>
      <c r="L74" s="52">
        <f t="shared" si="50"/>
        <v>0.15826262120902956</v>
      </c>
      <c r="N74" s="40">
        <f t="shared" si="57"/>
        <v>2.1407171283300066</v>
      </c>
      <c r="O74" s="143">
        <f t="shared" si="51"/>
        <v>2.2160029924847828</v>
      </c>
      <c r="P74" s="52">
        <f t="shared" si="58"/>
        <v>3.5168525144425519E-2</v>
      </c>
    </row>
    <row r="75" spans="1:16" ht="20.100000000000001" customHeight="1" x14ac:dyDescent="0.25">
      <c r="A75" s="38" t="s">
        <v>157</v>
      </c>
      <c r="B75" s="19">
        <v>5615.4900000000016</v>
      </c>
      <c r="C75" s="140">
        <v>4406.2900000000018</v>
      </c>
      <c r="D75" s="247">
        <f t="shared" si="54"/>
        <v>1.3898634065403629E-2</v>
      </c>
      <c r="E75" s="215">
        <f t="shared" si="55"/>
        <v>1.0625537722685739E-2</v>
      </c>
      <c r="F75" s="52">
        <f t="shared" si="56"/>
        <v>-0.21533294512144077</v>
      </c>
      <c r="H75" s="19">
        <v>1219.5130000000001</v>
      </c>
      <c r="I75" s="140">
        <v>1080.652</v>
      </c>
      <c r="J75" s="214">
        <f t="shared" si="52"/>
        <v>2.3259748753904918E-2</v>
      </c>
      <c r="K75" s="215">
        <f t="shared" si="53"/>
        <v>1.9764130133529657E-2</v>
      </c>
      <c r="L75" s="52">
        <f t="shared" si="50"/>
        <v>-0.11386594484847647</v>
      </c>
      <c r="N75" s="40">
        <f t="shared" si="57"/>
        <v>2.1716947229894448</v>
      </c>
      <c r="O75" s="143">
        <f t="shared" si="51"/>
        <v>2.4525212820763036</v>
      </c>
      <c r="P75" s="52">
        <f t="shared" si="58"/>
        <v>0.12931217086547378</v>
      </c>
    </row>
    <row r="76" spans="1:16" ht="20.100000000000001" customHeight="1" x14ac:dyDescent="0.25">
      <c r="A76" s="38" t="s">
        <v>170</v>
      </c>
      <c r="B76" s="19">
        <v>15422.659999999998</v>
      </c>
      <c r="C76" s="140">
        <v>10519.26</v>
      </c>
      <c r="D76" s="247">
        <f t="shared" si="54"/>
        <v>3.8171897315307804E-2</v>
      </c>
      <c r="E76" s="215">
        <f t="shared" si="55"/>
        <v>2.5366644942738482E-2</v>
      </c>
      <c r="F76" s="52">
        <f t="shared" si="56"/>
        <v>-0.31793477908480111</v>
      </c>
      <c r="H76" s="19">
        <v>1429.6580000000001</v>
      </c>
      <c r="I76" s="140">
        <v>1011.2019999999999</v>
      </c>
      <c r="J76" s="214">
        <f t="shared" si="52"/>
        <v>2.7267840428113678E-2</v>
      </c>
      <c r="K76" s="215">
        <f t="shared" si="53"/>
        <v>1.8493953575513165E-2</v>
      </c>
      <c r="L76" s="52">
        <f t="shared" si="50"/>
        <v>-0.29269657498506652</v>
      </c>
      <c r="N76" s="40">
        <f t="shared" si="57"/>
        <v>0.92698535790842851</v>
      </c>
      <c r="O76" s="143">
        <f t="shared" si="51"/>
        <v>0.96128625017349112</v>
      </c>
      <c r="P76" s="52">
        <f t="shared" si="58"/>
        <v>3.7002625739910547E-2</v>
      </c>
    </row>
    <row r="77" spans="1:16" ht="20.100000000000001" customHeight="1" x14ac:dyDescent="0.25">
      <c r="A77" s="38" t="s">
        <v>167</v>
      </c>
      <c r="B77" s="19">
        <v>4472.4699999999993</v>
      </c>
      <c r="C77" s="140">
        <v>5000.8600000000006</v>
      </c>
      <c r="D77" s="247">
        <f t="shared" si="54"/>
        <v>1.1069599251088639E-2</v>
      </c>
      <c r="E77" s="215">
        <f t="shared" si="55"/>
        <v>1.2059312159633203E-2</v>
      </c>
      <c r="F77" s="52">
        <f t="shared" si="56"/>
        <v>0.1181427712203774</v>
      </c>
      <c r="H77" s="19">
        <v>823.49399999999991</v>
      </c>
      <c r="I77" s="140">
        <v>915.50900000000024</v>
      </c>
      <c r="J77" s="214">
        <f t="shared" si="52"/>
        <v>1.5706485736804915E-2</v>
      </c>
      <c r="K77" s="215">
        <f t="shared" si="53"/>
        <v>1.6743816709188165E-2</v>
      </c>
      <c r="L77" s="52">
        <f t="shared" si="50"/>
        <v>0.11173730470410269</v>
      </c>
      <c r="N77" s="40">
        <f t="shared" si="57"/>
        <v>1.8412510313093213</v>
      </c>
      <c r="O77" s="143">
        <f t="shared" si="51"/>
        <v>1.8307031190635215</v>
      </c>
      <c r="P77" s="52">
        <f t="shared" si="58"/>
        <v>-5.7286660354504779E-3</v>
      </c>
    </row>
    <row r="78" spans="1:16" ht="20.100000000000001" customHeight="1" x14ac:dyDescent="0.25">
      <c r="A78" s="38" t="s">
        <v>168</v>
      </c>
      <c r="B78" s="19">
        <v>24321.759999999991</v>
      </c>
      <c r="C78" s="140">
        <v>25716.880000000008</v>
      </c>
      <c r="D78" s="247">
        <f t="shared" si="54"/>
        <v>6.0197639398622584E-2</v>
      </c>
      <c r="E78" s="215">
        <f t="shared" si="55"/>
        <v>6.2014910173815704E-2</v>
      </c>
      <c r="F78" s="52">
        <f t="shared" si="56"/>
        <v>5.736098045536251E-2</v>
      </c>
      <c r="H78" s="19">
        <v>757.43100000000004</v>
      </c>
      <c r="I78" s="140">
        <v>896.05199999999991</v>
      </c>
      <c r="J78" s="214">
        <f t="shared" si="52"/>
        <v>1.444646736723508E-2</v>
      </c>
      <c r="K78" s="215">
        <f t="shared" si="53"/>
        <v>1.6387966093071141E-2</v>
      </c>
      <c r="L78" s="52">
        <f t="shared" si="50"/>
        <v>0.18301469044705043</v>
      </c>
      <c r="N78" s="40">
        <f t="shared" si="57"/>
        <v>0.31142113070764632</v>
      </c>
      <c r="O78" s="143">
        <f t="shared" si="51"/>
        <v>0.34842951400014299</v>
      </c>
      <c r="P78" s="52">
        <f t="shared" si="58"/>
        <v>0.11883709756111294</v>
      </c>
    </row>
    <row r="79" spans="1:16" ht="20.100000000000001" customHeight="1" x14ac:dyDescent="0.25">
      <c r="A79" s="38" t="s">
        <v>161</v>
      </c>
      <c r="B79" s="19">
        <v>6506.01</v>
      </c>
      <c r="C79" s="140">
        <v>3303.6599999999994</v>
      </c>
      <c r="D79" s="247">
        <f t="shared" si="54"/>
        <v>1.6102718055923282E-2</v>
      </c>
      <c r="E79" s="215">
        <f t="shared" si="55"/>
        <v>7.9666031861107527E-3</v>
      </c>
      <c r="F79" s="52">
        <f t="shared" si="56"/>
        <v>-0.49221412201948672</v>
      </c>
      <c r="H79" s="19">
        <v>932.85899999999992</v>
      </c>
      <c r="I79" s="140">
        <v>654.12799999999982</v>
      </c>
      <c r="J79" s="214">
        <f t="shared" si="52"/>
        <v>1.7792402346526019E-2</v>
      </c>
      <c r="K79" s="215">
        <f t="shared" si="53"/>
        <v>1.1963398870298193E-2</v>
      </c>
      <c r="L79" s="52">
        <f t="shared" si="50"/>
        <v>-0.29879220761122544</v>
      </c>
      <c r="N79" s="40">
        <f t="shared" ref="N79:N83" si="59">(H79/B79)*10</f>
        <v>1.4338419399908697</v>
      </c>
      <c r="O79" s="143">
        <f t="shared" ref="O79:O83" si="60">(I79/C79)*10</f>
        <v>1.9800100494602955</v>
      </c>
      <c r="P79" s="52">
        <f t="shared" ref="P79:P83" si="61">(O79-N79)/N79</f>
        <v>0.38091235458833317</v>
      </c>
    </row>
    <row r="80" spans="1:16" ht="20.100000000000001" customHeight="1" x14ac:dyDescent="0.25">
      <c r="A80" s="38" t="s">
        <v>166</v>
      </c>
      <c r="B80" s="19">
        <v>3912.4600000000005</v>
      </c>
      <c r="C80" s="140">
        <v>1812.47</v>
      </c>
      <c r="D80" s="247">
        <f t="shared" si="54"/>
        <v>9.6835449507574715E-3</v>
      </c>
      <c r="E80" s="215">
        <f t="shared" si="55"/>
        <v>4.3706765456282305E-3</v>
      </c>
      <c r="F80" s="52">
        <f t="shared" si="56"/>
        <v>-0.53674414562704809</v>
      </c>
      <c r="H80" s="19">
        <v>975.16100000000006</v>
      </c>
      <c r="I80" s="140">
        <v>458.15499999999997</v>
      </c>
      <c r="J80" s="214">
        <f t="shared" si="52"/>
        <v>1.8599227605287254E-2</v>
      </c>
      <c r="K80" s="215">
        <f t="shared" si="53"/>
        <v>8.3792331308573699E-3</v>
      </c>
      <c r="L80" s="52">
        <f t="shared" si="50"/>
        <v>-0.53017501725356131</v>
      </c>
      <c r="N80" s="40">
        <f t="shared" si="59"/>
        <v>2.4924497630646703</v>
      </c>
      <c r="O80" s="143">
        <f t="shared" si="60"/>
        <v>2.5277935634796709</v>
      </c>
      <c r="P80" s="52">
        <f t="shared" si="61"/>
        <v>1.4180346155319311E-2</v>
      </c>
    </row>
    <row r="81" spans="1:16" ht="20.100000000000001" customHeight="1" x14ac:dyDescent="0.25">
      <c r="A81" s="38" t="s">
        <v>160</v>
      </c>
      <c r="B81" s="19">
        <v>1682.4899999999998</v>
      </c>
      <c r="C81" s="140">
        <v>1347.83</v>
      </c>
      <c r="D81" s="247">
        <f t="shared" si="54"/>
        <v>4.1642515308015762E-3</v>
      </c>
      <c r="E81" s="215">
        <f t="shared" si="55"/>
        <v>3.2502215035250773E-3</v>
      </c>
      <c r="F81" s="52">
        <f t="shared" si="56"/>
        <v>-0.19890757151602678</v>
      </c>
      <c r="H81" s="19">
        <v>781.21600000000001</v>
      </c>
      <c r="I81" s="140">
        <v>445.30000000000007</v>
      </c>
      <c r="J81" s="214">
        <f t="shared" si="52"/>
        <v>1.4900118229597047E-2</v>
      </c>
      <c r="K81" s="215">
        <f t="shared" si="53"/>
        <v>8.144127016338985E-3</v>
      </c>
      <c r="L81" s="52">
        <f t="shared" si="50"/>
        <v>-0.42999119321672868</v>
      </c>
      <c r="N81" s="40">
        <f t="shared" si="59"/>
        <v>4.643213332620105</v>
      </c>
      <c r="O81" s="143">
        <f t="shared" si="60"/>
        <v>3.3038291179154649</v>
      </c>
      <c r="P81" s="52">
        <f t="shared" si="61"/>
        <v>-0.28846062387334742</v>
      </c>
    </row>
    <row r="82" spans="1:16" ht="20.100000000000001" customHeight="1" x14ac:dyDescent="0.25">
      <c r="A82" s="38" t="s">
        <v>164</v>
      </c>
      <c r="B82" s="19">
        <v>3398.3199999999997</v>
      </c>
      <c r="C82" s="140">
        <v>3358.4799999999996</v>
      </c>
      <c r="D82" s="247">
        <f t="shared" si="54"/>
        <v>8.4110213208718095E-3</v>
      </c>
      <c r="E82" s="215">
        <f t="shared" si="55"/>
        <v>8.0987987469924999E-3</v>
      </c>
      <c r="F82" s="52">
        <f t="shared" si="56"/>
        <v>-1.1723439817321544E-2</v>
      </c>
      <c r="H82" s="19">
        <v>422.16999999999996</v>
      </c>
      <c r="I82" s="140">
        <v>415.15300000000002</v>
      </c>
      <c r="J82" s="214">
        <f t="shared" si="52"/>
        <v>8.0520405534307855E-3</v>
      </c>
      <c r="K82" s="215">
        <f t="shared" si="53"/>
        <v>7.5927661424077669E-3</v>
      </c>
      <c r="L82" s="52">
        <f t="shared" si="50"/>
        <v>-1.6621266314517706E-2</v>
      </c>
      <c r="N82" s="40">
        <f t="shared" si="59"/>
        <v>1.2422903081522634</v>
      </c>
      <c r="O82" s="143">
        <f t="shared" si="60"/>
        <v>1.2361336080607896</v>
      </c>
      <c r="P82" s="52">
        <f t="shared" si="61"/>
        <v>-4.9559270092278031E-3</v>
      </c>
    </row>
    <row r="83" spans="1:16" ht="20.100000000000001" customHeight="1" x14ac:dyDescent="0.25">
      <c r="A83" s="38" t="s">
        <v>199</v>
      </c>
      <c r="B83" s="19">
        <v>2104.71</v>
      </c>
      <c r="C83" s="140">
        <v>1704.07</v>
      </c>
      <c r="D83" s="247">
        <f t="shared" si="54"/>
        <v>5.209268310298062E-3</v>
      </c>
      <c r="E83" s="215">
        <f t="shared" si="55"/>
        <v>4.1092756189667675E-3</v>
      </c>
      <c r="F83" s="52">
        <f t="shared" si="56"/>
        <v>-0.19035401551757727</v>
      </c>
      <c r="H83" s="19">
        <v>479.53699999999992</v>
      </c>
      <c r="I83" s="140">
        <v>414.5209999999999</v>
      </c>
      <c r="J83" s="214">
        <f t="shared" si="52"/>
        <v>9.1462002768328832E-3</v>
      </c>
      <c r="K83" s="215">
        <f t="shared" si="53"/>
        <v>7.5812074442844178E-3</v>
      </c>
      <c r="L83" s="52">
        <f t="shared" si="50"/>
        <v>-0.13558077895970494</v>
      </c>
      <c r="N83" s="40">
        <f t="shared" si="59"/>
        <v>2.2783993994422032</v>
      </c>
      <c r="O83" s="143">
        <f t="shared" si="60"/>
        <v>2.432535048442845</v>
      </c>
      <c r="P83" s="52">
        <f t="shared" si="61"/>
        <v>6.7650846922790289E-2</v>
      </c>
    </row>
    <row r="84" spans="1:16" ht="20.100000000000001" customHeight="1" x14ac:dyDescent="0.25">
      <c r="A84" s="38" t="s">
        <v>158</v>
      </c>
      <c r="B84" s="19">
        <v>2603.5</v>
      </c>
      <c r="C84" s="140">
        <v>2267.3000000000002</v>
      </c>
      <c r="D84" s="247">
        <f t="shared" si="54"/>
        <v>6.4437998802025004E-3</v>
      </c>
      <c r="E84" s="215">
        <f t="shared" si="55"/>
        <v>5.4674752861580533E-3</v>
      </c>
      <c r="F84" s="52">
        <f t="shared" si="56"/>
        <v>-0.12913385826771648</v>
      </c>
      <c r="H84" s="19">
        <v>298.03300000000002</v>
      </c>
      <c r="I84" s="140">
        <v>402.63600000000002</v>
      </c>
      <c r="J84" s="214">
        <f t="shared" si="52"/>
        <v>5.6843778626160966E-3</v>
      </c>
      <c r="K84" s="215">
        <f t="shared" si="53"/>
        <v>7.3638417366958531E-3</v>
      </c>
      <c r="L84" s="52">
        <f t="shared" si="50"/>
        <v>0.35097791184197724</v>
      </c>
      <c r="N84" s="40">
        <f t="shared" ref="N84" si="62">(H84/B84)*10</f>
        <v>1.144739773381986</v>
      </c>
      <c r="O84" s="143">
        <f t="shared" ref="O84" si="63">(I84/C84)*10</f>
        <v>1.7758391037798262</v>
      </c>
      <c r="P84" s="52">
        <f t="shared" ref="P84" si="64">(O84-N84)/N84</f>
        <v>0.55130375048762281</v>
      </c>
    </row>
    <row r="85" spans="1:16" ht="20.100000000000001" customHeight="1" x14ac:dyDescent="0.25">
      <c r="A85" s="38" t="s">
        <v>224</v>
      </c>
      <c r="B85" s="19">
        <v>1863.87</v>
      </c>
      <c r="C85" s="140">
        <v>2805.76</v>
      </c>
      <c r="D85" s="247">
        <f t="shared" si="54"/>
        <v>4.6131766017718581E-3</v>
      </c>
      <c r="E85" s="215">
        <f t="shared" si="55"/>
        <v>6.7659433947385968E-3</v>
      </c>
      <c r="F85" s="52">
        <f t="shared" si="56"/>
        <v>0.50534103773331851</v>
      </c>
      <c r="H85" s="19">
        <v>239.29599999999999</v>
      </c>
      <c r="I85" s="140">
        <v>389.56199999999995</v>
      </c>
      <c r="J85" s="214">
        <f t="shared" si="52"/>
        <v>4.5640881547096513E-3</v>
      </c>
      <c r="K85" s="215">
        <f t="shared" si="53"/>
        <v>7.1247303138087742E-3</v>
      </c>
      <c r="L85" s="52">
        <f t="shared" si="50"/>
        <v>0.62795032094142811</v>
      </c>
      <c r="N85" s="40">
        <f t="shared" ref="N85" si="65">(H85/B85)*10</f>
        <v>1.2838663640704557</v>
      </c>
      <c r="O85" s="143">
        <f t="shared" ref="O85" si="66">(I85/C85)*10</f>
        <v>1.3884366446167882</v>
      </c>
      <c r="P85" s="52">
        <f t="shared" ref="P85" si="67">(O85-N85)/N85</f>
        <v>8.1449505550403103E-2</v>
      </c>
    </row>
    <row r="86" spans="1:16" ht="20.100000000000001" customHeight="1" x14ac:dyDescent="0.25">
      <c r="A86" s="38" t="s">
        <v>165</v>
      </c>
      <c r="B86" s="19">
        <v>974.87999999999988</v>
      </c>
      <c r="C86" s="140">
        <v>1863.51</v>
      </c>
      <c r="D86" s="247">
        <f t="shared" si="54"/>
        <v>2.4128794419864845E-3</v>
      </c>
      <c r="E86" s="215">
        <f t="shared" si="55"/>
        <v>4.4937568343441066E-3</v>
      </c>
      <c r="F86" s="52">
        <f t="shared" si="56"/>
        <v>0.91152757262432327</v>
      </c>
      <c r="H86" s="19">
        <v>180.69199999999998</v>
      </c>
      <c r="I86" s="140">
        <v>338.56900000000002</v>
      </c>
      <c r="J86" s="214">
        <f t="shared" si="52"/>
        <v>3.4463351533280799E-3</v>
      </c>
      <c r="K86" s="215">
        <f t="shared" si="53"/>
        <v>6.1921152926002103E-3</v>
      </c>
      <c r="L86" s="52">
        <f t="shared" ref="L86:L88" si="68">(I86-H86)/H86</f>
        <v>0.87373541717397596</v>
      </c>
      <c r="N86" s="40">
        <f t="shared" ref="N86" si="69">(H86/B86)*10</f>
        <v>1.8534794025931398</v>
      </c>
      <c r="O86" s="143">
        <f t="shared" ref="O86" si="70">(I86/C86)*10</f>
        <v>1.8168348975857387</v>
      </c>
      <c r="P86" s="52">
        <f t="shared" ref="P86" si="71">(O86-N86)/N86</f>
        <v>-1.977065672061586E-2</v>
      </c>
    </row>
    <row r="87" spans="1:16" ht="20.100000000000001" customHeight="1" x14ac:dyDescent="0.25">
      <c r="A87" s="38" t="s">
        <v>225</v>
      </c>
      <c r="B87" s="19">
        <v>760.07999999999993</v>
      </c>
      <c r="C87" s="140">
        <v>1322.27</v>
      </c>
      <c r="D87" s="247">
        <f t="shared" si="54"/>
        <v>1.8812381075261439E-3</v>
      </c>
      <c r="E87" s="215">
        <f t="shared" si="55"/>
        <v>3.1885849012606221E-3</v>
      </c>
      <c r="F87" s="52">
        <f t="shared" si="56"/>
        <v>0.73964582675507851</v>
      </c>
      <c r="H87" s="19">
        <v>115.931</v>
      </c>
      <c r="I87" s="140">
        <v>250.797</v>
      </c>
      <c r="J87" s="214">
        <f t="shared" si="52"/>
        <v>2.2111498055280678E-3</v>
      </c>
      <c r="K87" s="215">
        <f t="shared" si="53"/>
        <v>4.5868462234825245E-3</v>
      </c>
      <c r="L87" s="52">
        <f t="shared" si="68"/>
        <v>1.1633299117578559</v>
      </c>
      <c r="N87" s="40">
        <f t="shared" ref="N87:N88" si="72">(H87/B87)*10</f>
        <v>1.5252473423850121</v>
      </c>
      <c r="O87" s="143">
        <f t="shared" ref="O87:O88" si="73">(I87/C87)*10</f>
        <v>1.8967154968349884</v>
      </c>
      <c r="P87" s="52">
        <f t="shared" ref="P87:P88" si="74">(O87-N87)/N87</f>
        <v>0.2435461738744063</v>
      </c>
    </row>
    <row r="88" spans="1:16" ht="20.100000000000001" customHeight="1" x14ac:dyDescent="0.25">
      <c r="A88" s="38" t="s">
        <v>226</v>
      </c>
      <c r="B88" s="19">
        <v>1124.7400000000002</v>
      </c>
      <c r="C88" s="140">
        <v>1114.0199999999998</v>
      </c>
      <c r="D88" s="247">
        <f t="shared" si="54"/>
        <v>2.7837908497249709E-3</v>
      </c>
      <c r="E88" s="215">
        <f t="shared" si="55"/>
        <v>2.686400925455737E-3</v>
      </c>
      <c r="F88" s="52">
        <f>(C88-B88)/B88</f>
        <v>-9.5310916300660412E-3</v>
      </c>
      <c r="H88" s="19">
        <v>178.65300000000002</v>
      </c>
      <c r="I88" s="140">
        <v>213.02600000000001</v>
      </c>
      <c r="J88" s="214">
        <f t="shared" si="52"/>
        <v>3.4074453442738007E-3</v>
      </c>
      <c r="K88" s="215">
        <f t="shared" si="53"/>
        <v>3.8960494088987841E-3</v>
      </c>
      <c r="L88" s="52">
        <f t="shared" si="68"/>
        <v>0.19240091126373465</v>
      </c>
      <c r="N88" s="40">
        <f t="shared" si="72"/>
        <v>1.5883937621139106</v>
      </c>
      <c r="O88" s="143">
        <f t="shared" si="73"/>
        <v>1.9122277876519278</v>
      </c>
      <c r="P88" s="52">
        <f t="shared" si="74"/>
        <v>0.2038751556837162</v>
      </c>
    </row>
    <row r="89" spans="1:16" ht="20.100000000000001" customHeight="1" x14ac:dyDescent="0.25">
      <c r="A89" s="38" t="s">
        <v>200</v>
      </c>
      <c r="B89" s="19">
        <v>230.76</v>
      </c>
      <c r="C89" s="140">
        <v>490.22</v>
      </c>
      <c r="D89" s="247">
        <f t="shared" si="54"/>
        <v>5.7114317662974032E-4</v>
      </c>
      <c r="E89" s="215">
        <f t="shared" si="55"/>
        <v>1.1821398733208666E-3</v>
      </c>
      <c r="F89" s="52">
        <f t="shared" ref="F89:F94" si="75">(C89-B89)/B89</f>
        <v>1.1243716415323282</v>
      </c>
      <c r="H89" s="19">
        <v>85.076999999999998</v>
      </c>
      <c r="I89" s="140">
        <v>211.13900000000001</v>
      </c>
      <c r="J89" s="214">
        <f t="shared" si="52"/>
        <v>1.6226720377199493E-3</v>
      </c>
      <c r="K89" s="215">
        <f t="shared" si="53"/>
        <v>3.8615379162425262E-3</v>
      </c>
      <c r="L89" s="52">
        <f t="shared" ref="L89:L94" si="76">(I89-H89)/H89</f>
        <v>1.4817400707594299</v>
      </c>
      <c r="N89" s="40">
        <f t="shared" ref="N89:N94" si="77">(H89/B89)*10</f>
        <v>3.686817472698908</v>
      </c>
      <c r="O89" s="143">
        <f t="shared" ref="O89:O94" si="78">(I89/C89)*10</f>
        <v>4.3070254171596432</v>
      </c>
      <c r="P89" s="52">
        <f t="shared" ref="P89:P94" si="79">(O89-N89)/N89</f>
        <v>0.16822312171769013</v>
      </c>
    </row>
    <row r="90" spans="1:16" ht="20.100000000000001" customHeight="1" x14ac:dyDescent="0.25">
      <c r="A90" s="38" t="s">
        <v>227</v>
      </c>
      <c r="B90" s="19">
        <v>452.07</v>
      </c>
      <c r="C90" s="140">
        <v>650.25</v>
      </c>
      <c r="D90" s="247">
        <f t="shared" si="54"/>
        <v>1.1188971046065467E-3</v>
      </c>
      <c r="E90" s="215">
        <f t="shared" si="55"/>
        <v>1.5680438428193331E-3</v>
      </c>
      <c r="F90" s="52">
        <f t="shared" si="75"/>
        <v>0.43838343619350989</v>
      </c>
      <c r="H90" s="19">
        <v>135.06100000000001</v>
      </c>
      <c r="I90" s="140">
        <v>205.93299999999999</v>
      </c>
      <c r="J90" s="214">
        <f t="shared" si="52"/>
        <v>2.5760159395194246E-3</v>
      </c>
      <c r="K90" s="215">
        <f t="shared" si="53"/>
        <v>3.7663249693593893E-3</v>
      </c>
      <c r="L90" s="52">
        <f t="shared" si="76"/>
        <v>0.52474067273306124</v>
      </c>
      <c r="N90" s="40">
        <f t="shared" si="77"/>
        <v>2.9876125378813017</v>
      </c>
      <c r="O90" s="143">
        <f t="shared" si="78"/>
        <v>3.1669819300269126</v>
      </c>
      <c r="P90" s="52">
        <f t="shared" si="79"/>
        <v>6.003770230286045E-2</v>
      </c>
    </row>
    <row r="91" spans="1:16" ht="20.100000000000001" customHeight="1" x14ac:dyDescent="0.25">
      <c r="A91" s="38" t="s">
        <v>228</v>
      </c>
      <c r="B91" s="19">
        <v>3187.64</v>
      </c>
      <c r="C91" s="140">
        <v>4195.76</v>
      </c>
      <c r="D91" s="247">
        <f t="shared" si="54"/>
        <v>7.8895772038135963E-3</v>
      </c>
      <c r="E91" s="215">
        <f t="shared" si="55"/>
        <v>1.0117855646209374E-2</v>
      </c>
      <c r="F91" s="52">
        <f t="shared" si="75"/>
        <v>0.31625905058287646</v>
      </c>
      <c r="H91" s="19">
        <v>147.68399999999997</v>
      </c>
      <c r="I91" s="140">
        <v>201.50099999999998</v>
      </c>
      <c r="J91" s="214">
        <f t="shared" si="52"/>
        <v>2.8167741836058269E-3</v>
      </c>
      <c r="K91" s="215">
        <f t="shared" si="53"/>
        <v>3.68526776986149E-3</v>
      </c>
      <c r="L91" s="52">
        <f t="shared" si="76"/>
        <v>0.36440643536198924</v>
      </c>
      <c r="N91" s="40">
        <f t="shared" si="77"/>
        <v>0.46330200399041288</v>
      </c>
      <c r="O91" s="143">
        <f t="shared" si="78"/>
        <v>0.4802491086239441</v>
      </c>
      <c r="P91" s="52">
        <f t="shared" si="79"/>
        <v>3.6578958190480661E-2</v>
      </c>
    </row>
    <row r="92" spans="1:16" ht="20.100000000000001" customHeight="1" x14ac:dyDescent="0.25">
      <c r="A92" s="38" t="s">
        <v>159</v>
      </c>
      <c r="B92" s="19">
        <v>104.03</v>
      </c>
      <c r="C92" s="140">
        <v>129.69999999999999</v>
      </c>
      <c r="D92" s="247">
        <f t="shared" si="54"/>
        <v>2.5747973940367432E-4</v>
      </c>
      <c r="E92" s="215">
        <f t="shared" si="55"/>
        <v>3.1276476188184157E-4</v>
      </c>
      <c r="F92" s="52">
        <f t="shared" si="75"/>
        <v>0.24675574353551849</v>
      </c>
      <c r="H92" s="19">
        <v>155.39399999999998</v>
      </c>
      <c r="I92" s="140">
        <v>197.33600000000007</v>
      </c>
      <c r="J92" s="214">
        <f t="shared" si="52"/>
        <v>2.9638268701229916E-3</v>
      </c>
      <c r="K92" s="215">
        <f t="shared" si="53"/>
        <v>3.6090937545391207E-3</v>
      </c>
      <c r="L92" s="52">
        <f t="shared" si="76"/>
        <v>0.26990746103453223</v>
      </c>
      <c r="N92" s="40">
        <f t="shared" si="77"/>
        <v>14.937421897529557</v>
      </c>
      <c r="O92" s="143">
        <f t="shared" si="78"/>
        <v>15.214803392444109</v>
      </c>
      <c r="P92" s="52">
        <f t="shared" si="79"/>
        <v>1.856956955607093E-2</v>
      </c>
    </row>
    <row r="93" spans="1:16" ht="20.100000000000001" customHeight="1" x14ac:dyDescent="0.25">
      <c r="A93" s="38" t="s">
        <v>169</v>
      </c>
      <c r="B93" s="19">
        <v>311.59999999999997</v>
      </c>
      <c r="C93" s="140">
        <v>521.4799999999999</v>
      </c>
      <c r="D93" s="247">
        <f t="shared" si="54"/>
        <v>7.7122644235494485E-4</v>
      </c>
      <c r="E93" s="215">
        <f t="shared" si="55"/>
        <v>1.2575217272640148E-3</v>
      </c>
      <c r="F93" s="52">
        <f t="shared" si="75"/>
        <v>0.67355584082156594</v>
      </c>
      <c r="H93" s="19">
        <v>131.23600000000002</v>
      </c>
      <c r="I93" s="140">
        <v>193.22499999999999</v>
      </c>
      <c r="J93" s="214">
        <f t="shared" si="52"/>
        <v>2.5030617857025434E-3</v>
      </c>
      <c r="K93" s="215">
        <f t="shared" si="53"/>
        <v>3.5339073494994391E-3</v>
      </c>
      <c r="L93" s="52">
        <f t="shared" si="76"/>
        <v>0.47234752659331258</v>
      </c>
      <c r="N93" s="40">
        <f t="shared" si="77"/>
        <v>4.2116816431322217</v>
      </c>
      <c r="O93" s="143">
        <f t="shared" si="78"/>
        <v>3.7053194753394192</v>
      </c>
      <c r="P93" s="52">
        <f t="shared" si="79"/>
        <v>-0.12022802545356247</v>
      </c>
    </row>
    <row r="94" spans="1:16" ht="20.100000000000001" customHeight="1" x14ac:dyDescent="0.25">
      <c r="A94" s="38" t="s">
        <v>229</v>
      </c>
      <c r="B94" s="19">
        <v>701.63</v>
      </c>
      <c r="C94" s="140">
        <v>577.18999999999994</v>
      </c>
      <c r="D94" s="247">
        <f t="shared" si="54"/>
        <v>1.7365712732654043E-3</v>
      </c>
      <c r="E94" s="215">
        <f t="shared" si="55"/>
        <v>1.3918634765657681E-3</v>
      </c>
      <c r="F94" s="52">
        <f t="shared" si="75"/>
        <v>-0.17735843678291985</v>
      </c>
      <c r="H94" s="19">
        <v>193.64599999999999</v>
      </c>
      <c r="I94" s="140">
        <v>168.85300000000001</v>
      </c>
      <c r="J94" s="214">
        <f t="shared" si="52"/>
        <v>3.6934065542545843E-3</v>
      </c>
      <c r="K94" s="215">
        <f t="shared" si="53"/>
        <v>3.0881659085782317E-3</v>
      </c>
      <c r="L94" s="52">
        <f t="shared" si="76"/>
        <v>-0.12803259556097199</v>
      </c>
      <c r="N94" s="40">
        <f t="shared" si="77"/>
        <v>2.7599447001981097</v>
      </c>
      <c r="O94" s="143">
        <f t="shared" si="78"/>
        <v>2.92543183353835</v>
      </c>
      <c r="P94" s="52">
        <f t="shared" si="79"/>
        <v>5.996030765701995E-2</v>
      </c>
    </row>
    <row r="95" spans="1:16" ht="20.100000000000001" customHeight="1" thickBot="1" x14ac:dyDescent="0.3">
      <c r="A95" s="8" t="s">
        <v>17</v>
      </c>
      <c r="B95" s="19">
        <f>B96-SUM(B68:B94)</f>
        <v>17808.95999999973</v>
      </c>
      <c r="C95" s="140">
        <f>C96-SUM(C68:C94)</f>
        <v>13458.330000000191</v>
      </c>
      <c r="D95" s="247">
        <f t="shared" si="54"/>
        <v>4.4078115734407286E-2</v>
      </c>
      <c r="E95" s="215">
        <f t="shared" si="55"/>
        <v>3.2454058425422552E-2</v>
      </c>
      <c r="F95" s="52">
        <f t="shared" ref="F95" si="80">(C95-B95)/B95</f>
        <v>-0.24429444504337169</v>
      </c>
      <c r="H95" s="196">
        <f>H96-SUM(H68:H94)</f>
        <v>3863.9169999999867</v>
      </c>
      <c r="I95" s="119">
        <f>I96-SUM(I68:I94)</f>
        <v>2648.2980000000243</v>
      </c>
      <c r="J95" s="214">
        <f t="shared" si="52"/>
        <v>7.3696417033636955E-2</v>
      </c>
      <c r="K95" s="215">
        <f t="shared" si="53"/>
        <v>4.8434932156112054E-2</v>
      </c>
      <c r="L95" s="52">
        <f t="shared" ref="L95" si="81">(I95-H95)/H95</f>
        <v>-0.31460794835913053</v>
      </c>
      <c r="N95" s="40">
        <f t="shared" ref="N95:N96" si="82">(H95/B95)*10</f>
        <v>2.1696477503459191</v>
      </c>
      <c r="O95" s="143">
        <f t="shared" ref="O95:O96" si="83">(I95/C95)*10</f>
        <v>1.9677760910900437</v>
      </c>
      <c r="P95" s="52">
        <f>(O95-N95)/N95</f>
        <v>-9.3043517881503959E-2</v>
      </c>
    </row>
    <row r="96" spans="1:16" ht="26.25" customHeight="1" thickBot="1" x14ac:dyDescent="0.3">
      <c r="A96" s="12" t="s">
        <v>18</v>
      </c>
      <c r="B96" s="17">
        <v>404031.78999999975</v>
      </c>
      <c r="C96" s="145">
        <v>414688.66000000009</v>
      </c>
      <c r="D96" s="243">
        <f>SUM(D68:D95)</f>
        <v>1</v>
      </c>
      <c r="E96" s="244">
        <f>SUM(E68:E95)</f>
        <v>1</v>
      </c>
      <c r="F96" s="57">
        <f>(C96-B96)/B96</f>
        <v>2.6376315586455094E-2</v>
      </c>
      <c r="G96" s="1"/>
      <c r="H96" s="17">
        <v>52430.18799999998</v>
      </c>
      <c r="I96" s="145">
        <v>54677.438000000024</v>
      </c>
      <c r="J96" s="255">
        <f t="shared" si="52"/>
        <v>1</v>
      </c>
      <c r="K96" s="244">
        <f t="shared" si="53"/>
        <v>1</v>
      </c>
      <c r="L96" s="57">
        <f>(I96-H96)/H96</f>
        <v>4.2861757428755441E-2</v>
      </c>
      <c r="M96" s="1"/>
      <c r="N96" s="37">
        <f t="shared" si="82"/>
        <v>1.297674819102725</v>
      </c>
      <c r="O96" s="150">
        <f t="shared" si="83"/>
        <v>1.3185178008002441</v>
      </c>
      <c r="P96" s="57">
        <f>(O96-N96)/N96</f>
        <v>1.6061790974668772E-2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3" t="s">
        <v>16</v>
      </c>
      <c r="B3" s="326"/>
      <c r="C3" s="326"/>
      <c r="D3" s="348" t="s">
        <v>1</v>
      </c>
      <c r="E3" s="346"/>
      <c r="F3" s="348" t="s">
        <v>104</v>
      </c>
      <c r="G3" s="346"/>
      <c r="H3" s="130" t="s">
        <v>0</v>
      </c>
      <c r="J3" s="350" t="s">
        <v>19</v>
      </c>
      <c r="K3" s="346"/>
      <c r="L3" s="344" t="s">
        <v>104</v>
      </c>
      <c r="M3" s="345"/>
      <c r="N3" s="130" t="s">
        <v>0</v>
      </c>
      <c r="P3" s="356" t="s">
        <v>22</v>
      </c>
      <c r="Q3" s="346"/>
      <c r="R3" s="130" t="s">
        <v>0</v>
      </c>
    </row>
    <row r="4" spans="1:18" x14ac:dyDescent="0.25">
      <c r="A4" s="347"/>
      <c r="B4" s="327"/>
      <c r="C4" s="327"/>
      <c r="D4" s="351" t="s">
        <v>205</v>
      </c>
      <c r="E4" s="353"/>
      <c r="F4" s="351" t="str">
        <f>D4</f>
        <v>jan-jul</v>
      </c>
      <c r="G4" s="353"/>
      <c r="H4" s="131" t="s">
        <v>151</v>
      </c>
      <c r="J4" s="354" t="str">
        <f>D4</f>
        <v>jan-jul</v>
      </c>
      <c r="K4" s="353"/>
      <c r="L4" s="355" t="str">
        <f>D4</f>
        <v>jan-jul</v>
      </c>
      <c r="M4" s="343"/>
      <c r="N4" s="131" t="str">
        <f>H4</f>
        <v>2023/2022</v>
      </c>
      <c r="P4" s="354" t="str">
        <f>D4</f>
        <v>jan-jul</v>
      </c>
      <c r="Q4" s="352"/>
      <c r="R4" s="131" t="str">
        <f>N4</f>
        <v>2023/2022</v>
      </c>
    </row>
    <row r="5" spans="1:18" ht="19.5" customHeight="1" thickBot="1" x14ac:dyDescent="0.3">
      <c r="A5" s="334"/>
      <c r="B5" s="357"/>
      <c r="C5" s="357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3158.4899999999975</v>
      </c>
      <c r="E6" s="147">
        <v>5602.3000000000011</v>
      </c>
      <c r="F6" s="248">
        <f>D6/D8</f>
        <v>0.27167189053613738</v>
      </c>
      <c r="G6" s="256">
        <f>E6/E8</f>
        <v>0.46887174675920867</v>
      </c>
      <c r="H6" s="165">
        <f>(E6-D6)/D6</f>
        <v>0.7737273190670243</v>
      </c>
      <c r="I6" s="1"/>
      <c r="J6" s="19">
        <v>2192.5330000000022</v>
      </c>
      <c r="K6" s="147">
        <v>2604.309999999999</v>
      </c>
      <c r="L6" s="247">
        <f>J6/J8</f>
        <v>0.33287634691433227</v>
      </c>
      <c r="M6" s="246">
        <f>K6/K8</f>
        <v>0.40651044829143906</v>
      </c>
      <c r="N6" s="165">
        <f>(K6-J6)/J6</f>
        <v>0.18780880378995274</v>
      </c>
      <c r="P6" s="27">
        <f t="shared" ref="P6:Q8" si="0">(J6/D6)*10</f>
        <v>6.9417126538314324</v>
      </c>
      <c r="Q6" s="152">
        <f t="shared" si="0"/>
        <v>4.6486443068025611</v>
      </c>
      <c r="R6" s="165">
        <f>(Q6-P6)/P6</f>
        <v>-0.33033178717981465</v>
      </c>
    </row>
    <row r="7" spans="1:18" ht="24" customHeight="1" thickBot="1" x14ac:dyDescent="0.3">
      <c r="A7" s="161" t="s">
        <v>21</v>
      </c>
      <c r="B7" s="1"/>
      <c r="C7" s="1"/>
      <c r="D7" s="117">
        <v>8467.6300000000028</v>
      </c>
      <c r="E7" s="140">
        <v>6346.1699999999964</v>
      </c>
      <c r="F7" s="248">
        <f>D7/D8</f>
        <v>0.72832810946386262</v>
      </c>
      <c r="G7" s="228">
        <f>E7/E8</f>
        <v>0.53112825324079127</v>
      </c>
      <c r="H7" s="55">
        <f t="shared" ref="H7:H8" si="1">(E7-D7)/D7</f>
        <v>-0.25053763567846088</v>
      </c>
      <c r="J7" s="19">
        <v>4394.0959999999995</v>
      </c>
      <c r="K7" s="140">
        <v>3802.1919999999959</v>
      </c>
      <c r="L7" s="247">
        <f>J7/J8</f>
        <v>0.66712365308566768</v>
      </c>
      <c r="M7" s="215">
        <f>K7/K8</f>
        <v>0.59348955170856088</v>
      </c>
      <c r="N7" s="102">
        <f t="shared" ref="N7:N8" si="2">(K7-J7)/J7</f>
        <v>-0.13470438515681124</v>
      </c>
      <c r="P7" s="27">
        <f t="shared" si="0"/>
        <v>5.1892867307617339</v>
      </c>
      <c r="Q7" s="152">
        <f t="shared" si="0"/>
        <v>5.9913175978582327</v>
      </c>
      <c r="R7" s="102">
        <f t="shared" ref="R7:R8" si="3">(Q7-P7)/P7</f>
        <v>0.15455512649592384</v>
      </c>
    </row>
    <row r="8" spans="1:18" ht="26.25" customHeight="1" thickBot="1" x14ac:dyDescent="0.3">
      <c r="A8" s="12" t="s">
        <v>12</v>
      </c>
      <c r="B8" s="162"/>
      <c r="C8" s="162"/>
      <c r="D8" s="163">
        <v>11626.12</v>
      </c>
      <c r="E8" s="145">
        <v>11948.469999999998</v>
      </c>
      <c r="F8" s="257">
        <f>SUM(F6:F7)</f>
        <v>1</v>
      </c>
      <c r="G8" s="258">
        <f>SUM(G6:G7)</f>
        <v>1</v>
      </c>
      <c r="H8" s="164">
        <f t="shared" si="1"/>
        <v>2.7726360987156223E-2</v>
      </c>
      <c r="I8" s="1"/>
      <c r="J8" s="17">
        <v>6586.6290000000017</v>
      </c>
      <c r="K8" s="145">
        <v>6406.501999999995</v>
      </c>
      <c r="L8" s="243">
        <f>SUM(L6:L7)</f>
        <v>1</v>
      </c>
      <c r="M8" s="244">
        <f>SUM(M6:M7)</f>
        <v>1</v>
      </c>
      <c r="N8" s="164">
        <f t="shared" si="2"/>
        <v>-2.7347372988520642E-2</v>
      </c>
      <c r="O8" s="1"/>
      <c r="P8" s="29">
        <f t="shared" si="0"/>
        <v>5.6653715943066141</v>
      </c>
      <c r="Q8" s="146">
        <f t="shared" si="0"/>
        <v>5.3617760265540246</v>
      </c>
      <c r="R8" s="164">
        <f t="shared" si="3"/>
        <v>-5.3587935530598957E-2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64" workbookViewId="0">
      <selection activeCell="H84" sqref="H84:I84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13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L5</f>
        <v>2023/2022</v>
      </c>
    </row>
    <row r="6" spans="1:16" ht="19.5" customHeight="1" thickBot="1" x14ac:dyDescent="0.3">
      <c r="A6" s="362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180</v>
      </c>
      <c r="B7" s="39">
        <v>52.510000000000005</v>
      </c>
      <c r="C7" s="147">
        <v>2056.23</v>
      </c>
      <c r="D7" s="247">
        <f>B7/$B$33</f>
        <v>4.5165541040347078E-3</v>
      </c>
      <c r="E7" s="246">
        <f>C7/$C$33</f>
        <v>0.17209148953799105</v>
      </c>
      <c r="F7" s="52">
        <f>(C7-B7)/B7</f>
        <v>38.158826890116167</v>
      </c>
      <c r="H7" s="39">
        <v>189.58999999999997</v>
      </c>
      <c r="I7" s="147">
        <v>1132.671</v>
      </c>
      <c r="J7" s="247">
        <f>H7/$H$33</f>
        <v>2.8784071487858224E-2</v>
      </c>
      <c r="K7" s="246">
        <f>I7/$I$33</f>
        <v>0.17680022577063115</v>
      </c>
      <c r="L7" s="52">
        <f>(I7-H7)/H7</f>
        <v>4.9743182657313163</v>
      </c>
      <c r="N7" s="27">
        <f t="shared" ref="N7:N33" si="0">(H7/B7)*10</f>
        <v>36.105503713578358</v>
      </c>
      <c r="O7" s="151">
        <f t="shared" ref="O7:O33" si="1">(I7/C7)*10</f>
        <v>5.5084839730963955</v>
      </c>
      <c r="P7" s="61">
        <f>(O7-N7)/N7</f>
        <v>-0.84743367612886134</v>
      </c>
    </row>
    <row r="8" spans="1:16" ht="20.100000000000001" customHeight="1" x14ac:dyDescent="0.25">
      <c r="A8" s="8" t="s">
        <v>152</v>
      </c>
      <c r="B8" s="19">
        <v>1630.2</v>
      </c>
      <c r="C8" s="140">
        <v>1254.9200000000003</v>
      </c>
      <c r="D8" s="247">
        <f t="shared" ref="D8:D32" si="2">B8/$B$33</f>
        <v>0.14021874881731822</v>
      </c>
      <c r="E8" s="215">
        <f t="shared" ref="E8:E32" si="3">C8/$C$33</f>
        <v>0.10502767299913714</v>
      </c>
      <c r="F8" s="52">
        <f t="shared" ref="F8:F33" si="4">(C8-B8)/B8</f>
        <v>-0.23020488283646162</v>
      </c>
      <c r="H8" s="19">
        <v>967.27</v>
      </c>
      <c r="I8" s="140">
        <v>765.06600000000003</v>
      </c>
      <c r="J8" s="247">
        <f t="shared" ref="J8:J32" si="5">H8/$H$33</f>
        <v>0.14685357259381102</v>
      </c>
      <c r="K8" s="215">
        <f t="shared" ref="K8:K32" si="6">I8/$I$33</f>
        <v>0.11942023900093998</v>
      </c>
      <c r="L8" s="52">
        <f t="shared" ref="L8:L31" si="7">(I8-H8)/H8</f>
        <v>-0.20904607813743831</v>
      </c>
      <c r="N8" s="27">
        <f t="shared" si="0"/>
        <v>5.9334437492332226</v>
      </c>
      <c r="O8" s="152">
        <f t="shared" si="1"/>
        <v>6.0965320498517812</v>
      </c>
      <c r="P8" s="52">
        <f t="shared" ref="P8:P64" si="8">(O8-N8)/N8</f>
        <v>2.7486280735303924E-2</v>
      </c>
    </row>
    <row r="9" spans="1:16" ht="20.100000000000001" customHeight="1" x14ac:dyDescent="0.25">
      <c r="A9" s="8" t="s">
        <v>153</v>
      </c>
      <c r="B9" s="19">
        <v>587.51</v>
      </c>
      <c r="C9" s="140">
        <v>596.63</v>
      </c>
      <c r="D9" s="247">
        <f t="shared" si="2"/>
        <v>5.0533626007644841E-2</v>
      </c>
      <c r="E9" s="215">
        <f t="shared" si="3"/>
        <v>4.9933589823634321E-2</v>
      </c>
      <c r="F9" s="52">
        <f t="shared" si="4"/>
        <v>1.5523140031659043E-2</v>
      </c>
      <c r="H9" s="19">
        <v>508.54599999999988</v>
      </c>
      <c r="I9" s="140">
        <v>627.67599999999993</v>
      </c>
      <c r="J9" s="247">
        <f t="shared" si="5"/>
        <v>7.7208842338015435E-2</v>
      </c>
      <c r="K9" s="215">
        <f t="shared" si="6"/>
        <v>9.7974838687321084E-2</v>
      </c>
      <c r="L9" s="52">
        <f t="shared" si="7"/>
        <v>0.23425609482721343</v>
      </c>
      <c r="N9" s="27">
        <f t="shared" ref="N9:N15" si="9">(H9/B9)*10</f>
        <v>8.6559547922588536</v>
      </c>
      <c r="O9" s="152">
        <f t="shared" ref="O9:O15" si="10">(I9/C9)*10</f>
        <v>10.520355999530697</v>
      </c>
      <c r="P9" s="52">
        <f t="shared" ref="P9:P15" si="11">(O9-N9)/N9</f>
        <v>0.21538943444335043</v>
      </c>
    </row>
    <row r="10" spans="1:16" ht="20.100000000000001" customHeight="1" x14ac:dyDescent="0.25">
      <c r="A10" s="8" t="s">
        <v>155</v>
      </c>
      <c r="B10" s="19">
        <v>1565.57</v>
      </c>
      <c r="C10" s="140">
        <v>1026.5899999999999</v>
      </c>
      <c r="D10" s="247">
        <f t="shared" si="2"/>
        <v>0.13465971450492509</v>
      </c>
      <c r="E10" s="215">
        <f t="shared" si="3"/>
        <v>8.5918113365142129E-2</v>
      </c>
      <c r="F10" s="52">
        <f t="shared" si="4"/>
        <v>-0.344270776777787</v>
      </c>
      <c r="H10" s="19">
        <v>571.68500000000017</v>
      </c>
      <c r="I10" s="140">
        <v>526.29299999999989</v>
      </c>
      <c r="J10" s="247">
        <f t="shared" si="5"/>
        <v>8.6794777723172303E-2</v>
      </c>
      <c r="K10" s="215">
        <f t="shared" si="6"/>
        <v>8.2149822165044184E-2</v>
      </c>
      <c r="L10" s="52">
        <f t="shared" si="7"/>
        <v>-7.9400369084373854E-2</v>
      </c>
      <c r="N10" s="27">
        <f t="shared" si="9"/>
        <v>3.6516093180119711</v>
      </c>
      <c r="O10" s="152">
        <f t="shared" si="10"/>
        <v>5.1266133509969887</v>
      </c>
      <c r="P10" s="52">
        <f t="shared" si="11"/>
        <v>0.40393259643341234</v>
      </c>
    </row>
    <row r="11" spans="1:16" ht="20.100000000000001" customHeight="1" x14ac:dyDescent="0.25">
      <c r="A11" s="8" t="s">
        <v>177</v>
      </c>
      <c r="B11" s="19">
        <v>193.01000000000002</v>
      </c>
      <c r="C11" s="140">
        <v>873.90999999999985</v>
      </c>
      <c r="D11" s="247">
        <f t="shared" si="2"/>
        <v>1.6601411304889332E-2</v>
      </c>
      <c r="E11" s="215">
        <f t="shared" si="3"/>
        <v>7.3139908289513195E-2</v>
      </c>
      <c r="F11" s="52">
        <f t="shared" si="4"/>
        <v>3.52779648722864</v>
      </c>
      <c r="H11" s="19">
        <v>96.713999999999999</v>
      </c>
      <c r="I11" s="140">
        <v>374.08100000000002</v>
      </c>
      <c r="J11" s="247">
        <f t="shared" si="5"/>
        <v>1.4683383563883753E-2</v>
      </c>
      <c r="K11" s="215">
        <f t="shared" si="6"/>
        <v>5.8390834811258938E-2</v>
      </c>
      <c r="L11" s="52">
        <f t="shared" si="7"/>
        <v>2.8679095063796352</v>
      </c>
      <c r="N11" s="27">
        <f t="shared" ref="N11" si="12">(H11/B11)*10</f>
        <v>5.0108284544842228</v>
      </c>
      <c r="O11" s="152">
        <f t="shared" ref="O11" si="13">(I11/C11)*10</f>
        <v>4.2805437630877332</v>
      </c>
      <c r="P11" s="52">
        <f t="shared" ref="P11" si="14">(O11-N11)/N11</f>
        <v>-0.14574130765601306</v>
      </c>
    </row>
    <row r="12" spans="1:16" ht="20.100000000000001" customHeight="1" x14ac:dyDescent="0.25">
      <c r="A12" s="8" t="s">
        <v>159</v>
      </c>
      <c r="B12" s="19">
        <v>64.170000000000016</v>
      </c>
      <c r="C12" s="140">
        <v>66.36999999999999</v>
      </c>
      <c r="D12" s="247">
        <f t="shared" si="2"/>
        <v>5.519468231877875E-3</v>
      </c>
      <c r="E12" s="215">
        <f t="shared" si="3"/>
        <v>5.5546860811467895E-3</v>
      </c>
      <c r="F12" s="52">
        <f t="shared" si="4"/>
        <v>3.4283933302165712E-2</v>
      </c>
      <c r="H12" s="19">
        <v>304.26800000000003</v>
      </c>
      <c r="I12" s="140">
        <v>304.45299999999997</v>
      </c>
      <c r="J12" s="247">
        <f t="shared" si="5"/>
        <v>4.6194798583615422E-2</v>
      </c>
      <c r="K12" s="215">
        <f t="shared" si="6"/>
        <v>4.7522501358775809E-2</v>
      </c>
      <c r="L12" s="52">
        <f t="shared" si="7"/>
        <v>6.0801661692963245E-4</v>
      </c>
      <c r="N12" s="27">
        <f t="shared" si="9"/>
        <v>47.415926445379455</v>
      </c>
      <c r="O12" s="152">
        <f t="shared" si="10"/>
        <v>45.872080759379237</v>
      </c>
      <c r="P12" s="52">
        <f t="shared" si="11"/>
        <v>-3.2559644021268742E-2</v>
      </c>
    </row>
    <row r="13" spans="1:16" ht="20.100000000000001" customHeight="1" x14ac:dyDescent="0.25">
      <c r="A13" s="8" t="s">
        <v>176</v>
      </c>
      <c r="B13" s="19">
        <v>467.73</v>
      </c>
      <c r="C13" s="140">
        <v>370.67999999999995</v>
      </c>
      <c r="D13" s="247">
        <f t="shared" si="2"/>
        <v>4.023096269434686E-2</v>
      </c>
      <c r="E13" s="215">
        <f t="shared" si="3"/>
        <v>3.1023218872374449E-2</v>
      </c>
      <c r="F13" s="52">
        <f t="shared" si="4"/>
        <v>-0.20749150150727999</v>
      </c>
      <c r="H13" s="19">
        <v>812.71899999999982</v>
      </c>
      <c r="I13" s="140">
        <v>222.10400000000001</v>
      </c>
      <c r="J13" s="247">
        <f t="shared" si="5"/>
        <v>0.12338921776222715</v>
      </c>
      <c r="K13" s="215">
        <f t="shared" si="6"/>
        <v>3.4668528941378618E-2</v>
      </c>
      <c r="L13" s="52">
        <f t="shared" si="7"/>
        <v>-0.72671489161690561</v>
      </c>
      <c r="N13" s="27">
        <f t="shared" si="9"/>
        <v>17.375815107006176</v>
      </c>
      <c r="O13" s="152">
        <f t="shared" si="10"/>
        <v>5.9917988561562545</v>
      </c>
      <c r="P13" s="52">
        <f t="shared" si="11"/>
        <v>-0.65516444441560173</v>
      </c>
    </row>
    <row r="14" spans="1:16" ht="20.100000000000001" customHeight="1" x14ac:dyDescent="0.25">
      <c r="A14" s="8" t="s">
        <v>160</v>
      </c>
      <c r="B14" s="19">
        <v>437.63000000000005</v>
      </c>
      <c r="C14" s="140">
        <v>398.67999999999995</v>
      </c>
      <c r="D14" s="247">
        <f t="shared" si="2"/>
        <v>3.7641964817153095E-2</v>
      </c>
      <c r="E14" s="215">
        <f t="shared" si="3"/>
        <v>3.3366615139846352E-2</v>
      </c>
      <c r="F14" s="52">
        <f t="shared" si="4"/>
        <v>-8.9002125082832756E-2</v>
      </c>
      <c r="H14" s="19">
        <v>302.87599999999992</v>
      </c>
      <c r="I14" s="140">
        <v>212.78</v>
      </c>
      <c r="J14" s="247">
        <f t="shared" si="5"/>
        <v>4.5983461342668633E-2</v>
      </c>
      <c r="K14" s="215">
        <f t="shared" si="6"/>
        <v>3.3213132533167086E-2</v>
      </c>
      <c r="L14" s="52">
        <f t="shared" si="7"/>
        <v>-0.29746827084351335</v>
      </c>
      <c r="N14" s="27">
        <f t="shared" ref="N14" si="15">(H14/B14)*10</f>
        <v>6.9208235267234848</v>
      </c>
      <c r="O14" s="152">
        <f t="shared" ref="O14" si="16">(I14/C14)*10</f>
        <v>5.3371124711548115</v>
      </c>
      <c r="P14" s="52">
        <f t="shared" ref="P14" si="17">(O14-N14)/N14</f>
        <v>-0.22883274648652213</v>
      </c>
    </row>
    <row r="15" spans="1:16" ht="20.100000000000001" customHeight="1" x14ac:dyDescent="0.25">
      <c r="A15" s="8" t="s">
        <v>212</v>
      </c>
      <c r="B15" s="19">
        <v>305.86999999999995</v>
      </c>
      <c r="C15" s="140">
        <v>440.63000000000011</v>
      </c>
      <c r="D15" s="247">
        <f t="shared" si="2"/>
        <v>2.6308863146088282E-2</v>
      </c>
      <c r="E15" s="215">
        <f t="shared" si="3"/>
        <v>3.6877524904862305E-2</v>
      </c>
      <c r="F15" s="52">
        <f t="shared" si="4"/>
        <v>0.4405793310883715</v>
      </c>
      <c r="H15" s="19">
        <v>186.39399999999995</v>
      </c>
      <c r="I15" s="140">
        <v>196.72400000000007</v>
      </c>
      <c r="J15" s="247">
        <f t="shared" si="5"/>
        <v>2.8298846040971808E-2</v>
      </c>
      <c r="K15" s="215">
        <f t="shared" si="6"/>
        <v>3.0706928679644533E-2</v>
      </c>
      <c r="L15" s="52">
        <f t="shared" si="7"/>
        <v>5.5420238848890677E-2</v>
      </c>
      <c r="N15" s="27">
        <f t="shared" si="9"/>
        <v>6.0938960996501779</v>
      </c>
      <c r="O15" s="152">
        <f t="shared" si="10"/>
        <v>4.4646074938156737</v>
      </c>
      <c r="P15" s="52">
        <f t="shared" si="11"/>
        <v>-0.26736402774048512</v>
      </c>
    </row>
    <row r="16" spans="1:16" ht="20.100000000000001" customHeight="1" x14ac:dyDescent="0.25">
      <c r="A16" s="8" t="s">
        <v>174</v>
      </c>
      <c r="B16" s="19">
        <v>755.42999999999972</v>
      </c>
      <c r="C16" s="140">
        <v>564.56000000000029</v>
      </c>
      <c r="D16" s="247">
        <f t="shared" si="2"/>
        <v>6.4976965660082597E-2</v>
      </c>
      <c r="E16" s="215">
        <f t="shared" si="3"/>
        <v>4.7249564170140632E-2</v>
      </c>
      <c r="F16" s="52">
        <f t="shared" si="4"/>
        <v>-0.25266404564287825</v>
      </c>
      <c r="H16" s="19">
        <v>305.40800000000002</v>
      </c>
      <c r="I16" s="140">
        <v>179.45400000000001</v>
      </c>
      <c r="J16" s="247">
        <f t="shared" si="5"/>
        <v>4.6367876496459765E-2</v>
      </c>
      <c r="K16" s="215">
        <f t="shared" si="6"/>
        <v>2.8011229841183222E-2</v>
      </c>
      <c r="L16" s="52">
        <f t="shared" si="7"/>
        <v>-0.41241224853310982</v>
      </c>
      <c r="N16" s="27">
        <f t="shared" ref="N16" si="18">(H16/B16)*10</f>
        <v>4.0428365301881062</v>
      </c>
      <c r="O16" s="152">
        <f t="shared" ref="O16" si="19">(I16/C16)*10</f>
        <v>3.1786524018704814</v>
      </c>
      <c r="P16" s="52">
        <f t="shared" ref="P16" si="20">(O16-N16)/N16</f>
        <v>-0.21375688130467541</v>
      </c>
    </row>
    <row r="17" spans="1:16" ht="20.100000000000001" customHeight="1" x14ac:dyDescent="0.25">
      <c r="A17" s="8" t="s">
        <v>192</v>
      </c>
      <c r="B17" s="19">
        <v>41.290000000000006</v>
      </c>
      <c r="C17" s="140">
        <v>208.20999999999998</v>
      </c>
      <c r="D17" s="247">
        <f t="shared" si="2"/>
        <v>3.5514857923365662E-3</v>
      </c>
      <c r="E17" s="215">
        <f t="shared" si="3"/>
        <v>1.7425662030368737E-2</v>
      </c>
      <c r="F17" s="52">
        <f t="shared" si="4"/>
        <v>4.0426253330104123</v>
      </c>
      <c r="H17" s="19">
        <v>17.548999999999999</v>
      </c>
      <c r="I17" s="140">
        <v>167.70399999999998</v>
      </c>
      <c r="J17" s="247">
        <f t="shared" si="5"/>
        <v>2.6643370986888762E-3</v>
      </c>
      <c r="K17" s="215">
        <f t="shared" si="6"/>
        <v>2.6177155645935951E-2</v>
      </c>
      <c r="L17" s="52">
        <f t="shared" si="7"/>
        <v>8.5563279958972007</v>
      </c>
      <c r="N17" s="27">
        <f t="shared" ref="N17:N19" si="21">(H17/B17)*10</f>
        <v>4.2501816420440779</v>
      </c>
      <c r="O17" s="152">
        <f t="shared" ref="O17:O19" si="22">(I17/C17)*10</f>
        <v>8.054560299697421</v>
      </c>
      <c r="P17" s="52">
        <f t="shared" ref="P17:P19" si="23">(O17-N17)/N17</f>
        <v>0.89510966308340401</v>
      </c>
    </row>
    <row r="18" spans="1:16" ht="20.100000000000001" customHeight="1" x14ac:dyDescent="0.25">
      <c r="A18" s="8" t="s">
        <v>175</v>
      </c>
      <c r="B18" s="19">
        <v>167.96</v>
      </c>
      <c r="C18" s="140">
        <v>436.07000000000011</v>
      </c>
      <c r="D18" s="247">
        <f t="shared" si="2"/>
        <v>1.444678018117824E-2</v>
      </c>
      <c r="E18" s="215">
        <f t="shared" si="3"/>
        <v>3.6495886084159733E-2</v>
      </c>
      <c r="F18" s="52">
        <f t="shared" si="4"/>
        <v>1.5962729221243159</v>
      </c>
      <c r="H18" s="19">
        <v>101.78099999999998</v>
      </c>
      <c r="I18" s="140">
        <v>161.49699999999996</v>
      </c>
      <c r="J18" s="247">
        <f t="shared" si="5"/>
        <v>1.5452669339657671E-2</v>
      </c>
      <c r="K18" s="215">
        <f t="shared" si="6"/>
        <v>2.5208296196582776E-2</v>
      </c>
      <c r="L18" s="52">
        <f t="shared" si="7"/>
        <v>0.58671068274039351</v>
      </c>
      <c r="N18" s="27">
        <f t="shared" si="21"/>
        <v>6.0598356751607509</v>
      </c>
      <c r="O18" s="152">
        <f t="shared" si="22"/>
        <v>3.7034650400165092</v>
      </c>
      <c r="P18" s="52">
        <f t="shared" si="23"/>
        <v>-0.38885058299567399</v>
      </c>
    </row>
    <row r="19" spans="1:16" ht="20.100000000000001" customHeight="1" x14ac:dyDescent="0.25">
      <c r="A19" s="8" t="s">
        <v>154</v>
      </c>
      <c r="B19" s="19">
        <v>370.55999999999995</v>
      </c>
      <c r="C19" s="140">
        <v>322.69</v>
      </c>
      <c r="D19" s="247">
        <f t="shared" si="2"/>
        <v>3.187305825159209E-2</v>
      </c>
      <c r="E19" s="215">
        <f t="shared" si="3"/>
        <v>2.7006805055375289E-2</v>
      </c>
      <c r="F19" s="52">
        <f t="shared" si="4"/>
        <v>-0.12918285837651111</v>
      </c>
      <c r="H19" s="19">
        <v>169.309</v>
      </c>
      <c r="I19" s="140">
        <v>159.18800000000002</v>
      </c>
      <c r="J19" s="247">
        <f t="shared" si="5"/>
        <v>2.5704954689265199E-2</v>
      </c>
      <c r="K19" s="215">
        <f t="shared" si="6"/>
        <v>2.4847881105789088E-2</v>
      </c>
      <c r="L19" s="52">
        <f t="shared" si="7"/>
        <v>-5.9778275224589249E-2</v>
      </c>
      <c r="N19" s="27">
        <f t="shared" si="21"/>
        <v>4.5690036701208987</v>
      </c>
      <c r="O19" s="152">
        <f t="shared" si="22"/>
        <v>4.9331556602311819</v>
      </c>
      <c r="P19" s="52">
        <f t="shared" si="23"/>
        <v>7.970052475371453E-2</v>
      </c>
    </row>
    <row r="20" spans="1:16" ht="20.100000000000001" customHeight="1" x14ac:dyDescent="0.25">
      <c r="A20" s="8" t="s">
        <v>158</v>
      </c>
      <c r="B20" s="19">
        <v>0.08</v>
      </c>
      <c r="C20" s="140">
        <v>416.81</v>
      </c>
      <c r="D20" s="247">
        <f t="shared" si="2"/>
        <v>6.8810574809136656E-6</v>
      </c>
      <c r="E20" s="215">
        <f t="shared" si="3"/>
        <v>3.4883964223034414E-2</v>
      </c>
      <c r="F20" s="52">
        <f t="shared" si="4"/>
        <v>5209.125</v>
      </c>
      <c r="H20" s="19">
        <v>1.4999999999999999E-2</v>
      </c>
      <c r="I20" s="140">
        <v>156.49799999999999</v>
      </c>
      <c r="J20" s="247">
        <f t="shared" si="5"/>
        <v>2.2773409584781551E-6</v>
      </c>
      <c r="K20" s="215">
        <f t="shared" si="6"/>
        <v>2.4427995183643116E-2</v>
      </c>
      <c r="L20" s="52">
        <f t="shared" si="7"/>
        <v>10432.200000000001</v>
      </c>
      <c r="N20" s="27">
        <f t="shared" ref="N20:N31" si="24">(H20/B20)*10</f>
        <v>1.875</v>
      </c>
      <c r="O20" s="152">
        <f t="shared" ref="O20:O31" si="25">(I20/C20)*10</f>
        <v>3.7546603968234926</v>
      </c>
      <c r="P20" s="52">
        <f t="shared" ref="P20:P31" si="26">(O20-N20)/N20</f>
        <v>1.0024855449725294</v>
      </c>
    </row>
    <row r="21" spans="1:16" ht="20.100000000000001" customHeight="1" x14ac:dyDescent="0.25">
      <c r="A21" s="8" t="s">
        <v>156</v>
      </c>
      <c r="B21" s="19">
        <v>388.32999999999993</v>
      </c>
      <c r="C21" s="140">
        <v>209.49</v>
      </c>
      <c r="D21" s="247">
        <f t="shared" si="2"/>
        <v>3.340151314454004E-2</v>
      </c>
      <c r="E21" s="215">
        <f t="shared" si="3"/>
        <v>1.7532788716881742E-2</v>
      </c>
      <c r="F21" s="52">
        <f t="shared" si="4"/>
        <v>-0.4605361419411324</v>
      </c>
      <c r="H21" s="19">
        <v>188.37099999999998</v>
      </c>
      <c r="I21" s="140">
        <v>139.69299999999998</v>
      </c>
      <c r="J21" s="247">
        <f t="shared" si="5"/>
        <v>2.8598999579299234E-2</v>
      </c>
      <c r="K21" s="215">
        <f t="shared" si="6"/>
        <v>2.1804878855887343E-2</v>
      </c>
      <c r="L21" s="52">
        <f t="shared" si="7"/>
        <v>-0.25841557352246364</v>
      </c>
      <c r="N21" s="27">
        <f t="shared" si="24"/>
        <v>4.8507970025493785</v>
      </c>
      <c r="O21" s="152">
        <f t="shared" si="25"/>
        <v>6.6682419208554098</v>
      </c>
      <c r="P21" s="52">
        <f t="shared" si="26"/>
        <v>0.3746693414197414</v>
      </c>
    </row>
    <row r="22" spans="1:16" ht="20.100000000000001" customHeight="1" x14ac:dyDescent="0.25">
      <c r="A22" s="8" t="s">
        <v>173</v>
      </c>
      <c r="B22" s="19">
        <v>188.1</v>
      </c>
      <c r="C22" s="140">
        <v>322.83000000000004</v>
      </c>
      <c r="D22" s="247">
        <f t="shared" si="2"/>
        <v>1.6179086401998256E-2</v>
      </c>
      <c r="E22" s="215">
        <f t="shared" si="3"/>
        <v>2.701852203671265E-2</v>
      </c>
      <c r="F22" s="52">
        <f t="shared" si="4"/>
        <v>0.71626794258373228</v>
      </c>
      <c r="H22" s="19">
        <v>53.286999999999999</v>
      </c>
      <c r="I22" s="140">
        <v>117.89699999999999</v>
      </c>
      <c r="J22" s="247">
        <f t="shared" si="5"/>
        <v>8.0901778436283638E-3</v>
      </c>
      <c r="K22" s="215">
        <f t="shared" si="6"/>
        <v>1.8402710246558884E-2</v>
      </c>
      <c r="L22" s="52">
        <f t="shared" si="7"/>
        <v>1.2124908514271771</v>
      </c>
      <c r="N22" s="27">
        <f t="shared" ref="N22:N24" si="27">(H22/B22)*10</f>
        <v>2.8329080276448697</v>
      </c>
      <c r="O22" s="152">
        <f t="shared" ref="O22:O24" si="28">(I22/C22)*10</f>
        <v>3.6519840163553567</v>
      </c>
      <c r="P22" s="52">
        <f t="shared" ref="P22:P24" si="29">(O22-N22)/N22</f>
        <v>0.2891290436249791</v>
      </c>
    </row>
    <row r="23" spans="1:16" ht="20.100000000000001" customHeight="1" x14ac:dyDescent="0.25">
      <c r="A23" s="8" t="s">
        <v>157</v>
      </c>
      <c r="B23" s="19">
        <v>261.73</v>
      </c>
      <c r="C23" s="140">
        <v>112.47</v>
      </c>
      <c r="D23" s="247">
        <f t="shared" si="2"/>
        <v>2.2512239680994171E-2</v>
      </c>
      <c r="E23" s="215">
        <f t="shared" si="3"/>
        <v>9.4129206500916003E-3</v>
      </c>
      <c r="F23" s="52">
        <f t="shared" si="4"/>
        <v>-0.57028235204218092</v>
      </c>
      <c r="H23" s="19">
        <v>183.762</v>
      </c>
      <c r="I23" s="140">
        <v>90.016999999999982</v>
      </c>
      <c r="J23" s="247">
        <f t="shared" si="5"/>
        <v>2.7899248614124184E-2</v>
      </c>
      <c r="K23" s="215">
        <f t="shared" si="6"/>
        <v>1.4050881432644519E-2</v>
      </c>
      <c r="L23" s="52">
        <f t="shared" si="7"/>
        <v>-0.51014355525081367</v>
      </c>
      <c r="N23" s="27">
        <f t="shared" si="27"/>
        <v>7.0210522293967061</v>
      </c>
      <c r="O23" s="152">
        <f t="shared" si="28"/>
        <v>8.0036454165555249</v>
      </c>
      <c r="P23" s="52">
        <f t="shared" si="29"/>
        <v>0.13994956240957196</v>
      </c>
    </row>
    <row r="24" spans="1:16" ht="20.100000000000001" customHeight="1" x14ac:dyDescent="0.25">
      <c r="A24" s="8" t="s">
        <v>185</v>
      </c>
      <c r="B24" s="19">
        <v>14.719999999999999</v>
      </c>
      <c r="C24" s="140">
        <v>203.68000000000004</v>
      </c>
      <c r="D24" s="247">
        <f t="shared" si="2"/>
        <v>1.2661145764881142E-3</v>
      </c>
      <c r="E24" s="215">
        <f t="shared" si="3"/>
        <v>1.7046533991381323E-2</v>
      </c>
      <c r="F24" s="52">
        <f t="shared" si="4"/>
        <v>12.836956521739134</v>
      </c>
      <c r="H24" s="19">
        <v>10.975000000000001</v>
      </c>
      <c r="I24" s="140">
        <v>61.74199999999999</v>
      </c>
      <c r="J24" s="247">
        <f t="shared" si="5"/>
        <v>1.6662544679531838E-3</v>
      </c>
      <c r="K24" s="215">
        <f t="shared" si="6"/>
        <v>9.6373965074856745E-3</v>
      </c>
      <c r="L24" s="52">
        <f t="shared" si="7"/>
        <v>4.6256947608200436</v>
      </c>
      <c r="N24" s="27">
        <f t="shared" si="27"/>
        <v>7.4558423913043494</v>
      </c>
      <c r="O24" s="152">
        <f t="shared" si="28"/>
        <v>3.0313236449332277</v>
      </c>
      <c r="P24" s="52">
        <f t="shared" si="29"/>
        <v>-0.59342975805542508</v>
      </c>
    </row>
    <row r="25" spans="1:16" ht="20.100000000000001" customHeight="1" x14ac:dyDescent="0.25">
      <c r="A25" s="8" t="s">
        <v>222</v>
      </c>
      <c r="B25" s="19">
        <v>76.77</v>
      </c>
      <c r="C25" s="140">
        <v>128.43</v>
      </c>
      <c r="D25" s="247">
        <f t="shared" si="2"/>
        <v>6.6032347851217761E-3</v>
      </c>
      <c r="E25" s="215">
        <f t="shared" si="3"/>
        <v>1.0748656522550585E-2</v>
      </c>
      <c r="F25" s="52">
        <f t="shared" si="4"/>
        <v>0.67291910902696384</v>
      </c>
      <c r="H25" s="19">
        <v>36.336999999999996</v>
      </c>
      <c r="I25" s="140">
        <v>58.231000000000002</v>
      </c>
      <c r="J25" s="247">
        <f t="shared" si="5"/>
        <v>5.5167825605480477E-3</v>
      </c>
      <c r="K25" s="215">
        <f t="shared" si="6"/>
        <v>9.0893595288037057E-3</v>
      </c>
      <c r="L25" s="52">
        <f t="shared" si="7"/>
        <v>0.60252635055177939</v>
      </c>
      <c r="N25" s="27">
        <f t="shared" ref="N25:N29" si="30">(H25/B25)*10</f>
        <v>4.7332291259606611</v>
      </c>
      <c r="O25" s="152">
        <f t="shared" ref="O25:O29" si="31">(I25/C25)*10</f>
        <v>4.5340652495522855</v>
      </c>
      <c r="P25" s="52">
        <f t="shared" ref="P25:P29" si="32">(O25-N25)/N25</f>
        <v>-4.2077801667366591E-2</v>
      </c>
    </row>
    <row r="26" spans="1:16" ht="20.100000000000001" customHeight="1" x14ac:dyDescent="0.25">
      <c r="A26" s="8" t="s">
        <v>182</v>
      </c>
      <c r="B26" s="19">
        <v>79.150000000000006</v>
      </c>
      <c r="C26" s="140">
        <v>91.289999999999978</v>
      </c>
      <c r="D26" s="247">
        <f t="shared" si="2"/>
        <v>6.8079462451789583E-3</v>
      </c>
      <c r="E26" s="215">
        <f t="shared" si="3"/>
        <v>7.640308759196782E-3</v>
      </c>
      <c r="F26" s="52">
        <f t="shared" si="4"/>
        <v>0.15337965887555238</v>
      </c>
      <c r="H26" s="19">
        <v>26.105000000000004</v>
      </c>
      <c r="I26" s="140">
        <v>48.082000000000001</v>
      </c>
      <c r="J26" s="247">
        <f t="shared" si="5"/>
        <v>3.9633323814048165E-3</v>
      </c>
      <c r="K26" s="215">
        <f t="shared" si="6"/>
        <v>7.5051876983726843E-3</v>
      </c>
      <c r="L26" s="52">
        <f t="shared" ref="L26:L30" si="33">(I26-H26)/H26</f>
        <v>0.84186937368320225</v>
      </c>
      <c r="N26" s="27">
        <f t="shared" si="30"/>
        <v>3.2981680353758689</v>
      </c>
      <c r="O26" s="152">
        <f t="shared" si="31"/>
        <v>5.2669514733267615</v>
      </c>
      <c r="P26" s="52">
        <f t="shared" si="32"/>
        <v>0.59693242334347107</v>
      </c>
    </row>
    <row r="27" spans="1:16" ht="20.100000000000001" customHeight="1" x14ac:dyDescent="0.25">
      <c r="A27" s="8" t="s">
        <v>186</v>
      </c>
      <c r="B27" s="19">
        <v>5.589999999999999</v>
      </c>
      <c r="C27" s="140">
        <v>342.48</v>
      </c>
      <c r="D27" s="247">
        <f t="shared" si="2"/>
        <v>4.8081389147884226E-4</v>
      </c>
      <c r="E27" s="215">
        <f t="shared" si="3"/>
        <v>2.8663084060134895E-2</v>
      </c>
      <c r="F27" s="52">
        <f t="shared" si="4"/>
        <v>60.26654740608231</v>
      </c>
      <c r="H27" s="19">
        <v>2.0269999999999997</v>
      </c>
      <c r="I27" s="140">
        <v>46.064999999999998</v>
      </c>
      <c r="J27" s="247">
        <f t="shared" si="5"/>
        <v>3.0774467485568131E-4</v>
      </c>
      <c r="K27" s="215">
        <f t="shared" si="6"/>
        <v>7.1903513024736427E-3</v>
      </c>
      <c r="L27" s="52">
        <f t="shared" si="33"/>
        <v>21.725703009373461</v>
      </c>
      <c r="N27" s="27">
        <f t="shared" si="30"/>
        <v>3.626118067978533</v>
      </c>
      <c r="O27" s="152">
        <f t="shared" si="31"/>
        <v>1.3450420462508759</v>
      </c>
      <c r="P27" s="52">
        <f t="shared" si="32"/>
        <v>-0.62906832567625082</v>
      </c>
    </row>
    <row r="28" spans="1:16" ht="20.100000000000001" customHeight="1" x14ac:dyDescent="0.25">
      <c r="A28" s="8" t="s">
        <v>164</v>
      </c>
      <c r="B28" s="19">
        <v>54.419999999999995</v>
      </c>
      <c r="C28" s="140">
        <v>83.750000000000014</v>
      </c>
      <c r="D28" s="247">
        <f t="shared" si="2"/>
        <v>4.6808393513915201E-3</v>
      </c>
      <c r="E28" s="215">
        <f t="shared" si="3"/>
        <v>7.0092656214561363E-3</v>
      </c>
      <c r="F28" s="52">
        <f t="shared" si="4"/>
        <v>0.53895626607864799</v>
      </c>
      <c r="H28" s="19">
        <v>27.377000000000002</v>
      </c>
      <c r="I28" s="140">
        <v>46.032000000000004</v>
      </c>
      <c r="J28" s="247">
        <f t="shared" si="5"/>
        <v>4.1564508946837636E-3</v>
      </c>
      <c r="K28" s="215">
        <f t="shared" si="6"/>
        <v>7.185200285584864E-3</v>
      </c>
      <c r="L28" s="52">
        <f t="shared" si="33"/>
        <v>0.68141140373306053</v>
      </c>
      <c r="N28" s="27">
        <f t="shared" ref="N28" si="34">(H28/B28)*10</f>
        <v>5.0306872473355391</v>
      </c>
      <c r="O28" s="152">
        <f t="shared" ref="O28" si="35">(I28/C28)*10</f>
        <v>5.4963582089552236</v>
      </c>
      <c r="P28" s="52">
        <f t="shared" ref="P28" si="36">(O28-N28)/N28</f>
        <v>9.2566072730186771E-2</v>
      </c>
    </row>
    <row r="29" spans="1:16" ht="20.100000000000001" customHeight="1" x14ac:dyDescent="0.25">
      <c r="A29" s="8" t="s">
        <v>162</v>
      </c>
      <c r="B29" s="19">
        <v>190.30999999999995</v>
      </c>
      <c r="C29" s="140">
        <v>75.640000000000015</v>
      </c>
      <c r="D29" s="247">
        <f t="shared" si="2"/>
        <v>1.6369175614908492E-2</v>
      </c>
      <c r="E29" s="215">
        <f t="shared" si="3"/>
        <v>6.3305176311276683E-3</v>
      </c>
      <c r="F29" s="52">
        <f t="shared" si="4"/>
        <v>-0.60254321895854113</v>
      </c>
      <c r="H29" s="19">
        <v>38.168000000000006</v>
      </c>
      <c r="I29" s="140">
        <v>40.037999999999997</v>
      </c>
      <c r="J29" s="247">
        <f t="shared" si="5"/>
        <v>5.794769980212949E-3</v>
      </c>
      <c r="K29" s="215">
        <f t="shared" si="6"/>
        <v>6.2495883088774492E-3</v>
      </c>
      <c r="L29" s="52">
        <f t="shared" si="33"/>
        <v>4.8993921609725162E-2</v>
      </c>
      <c r="N29" s="27">
        <f t="shared" si="30"/>
        <v>2.0055698597025913</v>
      </c>
      <c r="O29" s="152">
        <f t="shared" si="31"/>
        <v>5.2932310946589087</v>
      </c>
      <c r="P29" s="52">
        <f t="shared" si="32"/>
        <v>1.6392653783916804</v>
      </c>
    </row>
    <row r="30" spans="1:16" ht="20.100000000000001" customHeight="1" x14ac:dyDescent="0.25">
      <c r="A30" s="8" t="s">
        <v>179</v>
      </c>
      <c r="B30" s="19">
        <v>237.48999999999998</v>
      </c>
      <c r="C30" s="140">
        <v>48.269999999999996</v>
      </c>
      <c r="D30" s="247">
        <f t="shared" si="2"/>
        <v>2.0427279264277329E-2</v>
      </c>
      <c r="E30" s="215">
        <f t="shared" si="3"/>
        <v>4.0398477796738819E-3</v>
      </c>
      <c r="F30" s="52">
        <f t="shared" si="4"/>
        <v>-0.79674933681418159</v>
      </c>
      <c r="H30" s="19">
        <v>164.38500000000005</v>
      </c>
      <c r="I30" s="140">
        <v>39.729999999999997</v>
      </c>
      <c r="J30" s="247">
        <f t="shared" si="5"/>
        <v>2.4957379563962108E-2</v>
      </c>
      <c r="K30" s="215">
        <f t="shared" si="6"/>
        <v>6.20151215124884E-3</v>
      </c>
      <c r="L30" s="52">
        <f t="shared" si="33"/>
        <v>-0.75831128144295412</v>
      </c>
      <c r="N30" s="27">
        <f t="shared" ref="N30" si="37">(H30/B30)*10</f>
        <v>6.9217651269527156</v>
      </c>
      <c r="O30" s="152">
        <f t="shared" ref="O30" si="38">(I30/C30)*10</f>
        <v>8.2307851667702501</v>
      </c>
      <c r="P30" s="52">
        <f t="shared" ref="P30" si="39">(O30-N30)/N30</f>
        <v>0.18911650652812981</v>
      </c>
    </row>
    <row r="31" spans="1:16" ht="20.100000000000001" customHeight="1" x14ac:dyDescent="0.25">
      <c r="A31" s="8" t="s">
        <v>183</v>
      </c>
      <c r="B31" s="19">
        <v>115.13000000000001</v>
      </c>
      <c r="C31" s="140">
        <v>80.290000000000006</v>
      </c>
      <c r="D31" s="247">
        <f t="shared" si="2"/>
        <v>9.9027018472198792E-3</v>
      </c>
      <c r="E31" s="215">
        <f t="shared" si="3"/>
        <v>6.7196887969756796E-3</v>
      </c>
      <c r="F31" s="52">
        <f t="shared" si="4"/>
        <v>-0.30261443585512032</v>
      </c>
      <c r="H31" s="19">
        <v>54.019999999999996</v>
      </c>
      <c r="I31" s="140">
        <v>37.618000000000002</v>
      </c>
      <c r="J31" s="247">
        <f t="shared" si="5"/>
        <v>8.2014639051326624E-3</v>
      </c>
      <c r="K31" s="215">
        <f t="shared" si="6"/>
        <v>5.8718470703669487E-3</v>
      </c>
      <c r="L31" s="52">
        <f t="shared" si="7"/>
        <v>-0.30362828582006657</v>
      </c>
      <c r="N31" s="27">
        <f t="shared" si="24"/>
        <v>4.6920872057673932</v>
      </c>
      <c r="O31" s="152">
        <f t="shared" si="25"/>
        <v>4.6852659110723627</v>
      </c>
      <c r="P31" s="52">
        <f t="shared" si="26"/>
        <v>-1.4537868534595874E-3</v>
      </c>
    </row>
    <row r="32" spans="1:16" ht="20.100000000000001" customHeight="1" thickBot="1" x14ac:dyDescent="0.3">
      <c r="A32" s="8" t="s">
        <v>17</v>
      </c>
      <c r="B32" s="19">
        <f>B33-SUM(B7:B31)</f>
        <v>3374.8600000000024</v>
      </c>
      <c r="C32" s="140">
        <f>C33-SUM(C7:C31)</f>
        <v>1216.869999999999</v>
      </c>
      <c r="D32" s="247">
        <f t="shared" si="2"/>
        <v>0.29028257062545387</v>
      </c>
      <c r="E32" s="215">
        <f t="shared" si="3"/>
        <v>0.1018431648570904</v>
      </c>
      <c r="F32" s="52">
        <f t="shared" si="4"/>
        <v>-0.63943096898834373</v>
      </c>
      <c r="H32" s="19">
        <f>H33-SUM(H7:H31)</f>
        <v>1267.6909999999934</v>
      </c>
      <c r="I32" s="140">
        <f>I33-SUM(I7:I31)</f>
        <v>495.16800000000148</v>
      </c>
      <c r="J32" s="247">
        <f t="shared" si="5"/>
        <v>0.19246430913294107</v>
      </c>
      <c r="K32" s="215">
        <f t="shared" si="6"/>
        <v>7.7291476690400068E-2</v>
      </c>
      <c r="L32" s="52">
        <f t="shared" ref="L32:L33" si="40">(I32-H32)/H32</f>
        <v>-0.60939377182609633</v>
      </c>
      <c r="N32" s="27">
        <f t="shared" si="0"/>
        <v>3.7562772974286118</v>
      </c>
      <c r="O32" s="152">
        <f t="shared" si="1"/>
        <v>4.0691939155374186</v>
      </c>
      <c r="P32" s="52">
        <f t="shared" si="8"/>
        <v>8.3304983453435733E-2</v>
      </c>
    </row>
    <row r="33" spans="1:16" ht="26.25" customHeight="1" thickBot="1" x14ac:dyDescent="0.3">
      <c r="A33" s="12" t="s">
        <v>18</v>
      </c>
      <c r="B33" s="17">
        <v>11626.120000000003</v>
      </c>
      <c r="C33" s="145">
        <v>11948.470000000001</v>
      </c>
      <c r="D33" s="243">
        <f>SUM(D7:D32)</f>
        <v>0.99999999999999978</v>
      </c>
      <c r="E33" s="244">
        <f>SUM(E7:E32)</f>
        <v>1</v>
      </c>
      <c r="F33" s="57">
        <f t="shared" si="4"/>
        <v>2.7726360987156376E-2</v>
      </c>
      <c r="G33" s="1"/>
      <c r="H33" s="17">
        <v>6586.6289999999944</v>
      </c>
      <c r="I33" s="145">
        <v>6406.5020000000004</v>
      </c>
      <c r="J33" s="243">
        <f>SUM(J7:J32)</f>
        <v>0.99999999999999978</v>
      </c>
      <c r="K33" s="244">
        <f>SUM(K7:K32)</f>
        <v>1.0000000000000002</v>
      </c>
      <c r="L33" s="57">
        <f t="shared" si="40"/>
        <v>-2.7347372988518737E-2</v>
      </c>
      <c r="N33" s="29">
        <f t="shared" si="0"/>
        <v>5.6653715943066079</v>
      </c>
      <c r="O33" s="146">
        <f t="shared" si="1"/>
        <v>5.3617760265540273</v>
      </c>
      <c r="P33" s="57">
        <f t="shared" si="8"/>
        <v>-5.3587935530597444E-2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F37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180</v>
      </c>
      <c r="B39" s="39">
        <v>52.510000000000005</v>
      </c>
      <c r="C39" s="147">
        <v>2056.23</v>
      </c>
      <c r="D39" s="247">
        <f t="shared" ref="D39:D55" si="41">B39/$B$56</f>
        <v>1.6625032847974824E-2</v>
      </c>
      <c r="E39" s="246">
        <f t="shared" ref="E39:E55" si="42">C39/$C$56</f>
        <v>0.36703318279992142</v>
      </c>
      <c r="F39" s="52">
        <f>(C39-B39)/B39</f>
        <v>38.158826890116167</v>
      </c>
      <c r="H39" s="39">
        <v>189.58999999999997</v>
      </c>
      <c r="I39" s="147">
        <v>1132.671</v>
      </c>
      <c r="J39" s="247">
        <f t="shared" ref="J39:J55" si="43">H39/$H$56</f>
        <v>8.647076235568632E-2</v>
      </c>
      <c r="K39" s="246">
        <f t="shared" ref="K39:K55" si="44">I39/$I$56</f>
        <v>0.4349217259082061</v>
      </c>
      <c r="L39" s="52">
        <f>(I39-H39)/H39</f>
        <v>4.9743182657313163</v>
      </c>
      <c r="N39" s="27">
        <f t="shared" ref="N39:N56" si="45">(H39/B39)*10</f>
        <v>36.105503713578358</v>
      </c>
      <c r="O39" s="151">
        <f t="shared" ref="O39:O56" si="46">(I39/C39)*10</f>
        <v>5.5084839730963955</v>
      </c>
      <c r="P39" s="61">
        <f t="shared" si="8"/>
        <v>-0.84743367612886134</v>
      </c>
    </row>
    <row r="40" spans="1:16" ht="20.100000000000001" customHeight="1" x14ac:dyDescent="0.25">
      <c r="A40" s="38" t="s">
        <v>177</v>
      </c>
      <c r="B40" s="19">
        <v>193.01000000000002</v>
      </c>
      <c r="C40" s="140">
        <v>873.90999999999985</v>
      </c>
      <c r="D40" s="247">
        <f t="shared" si="41"/>
        <v>6.1108314416065908E-2</v>
      </c>
      <c r="E40" s="215">
        <f t="shared" si="42"/>
        <v>0.15599128929189793</v>
      </c>
      <c r="F40" s="52">
        <f t="shared" ref="F40:F56" si="47">(C40-B40)/B40</f>
        <v>3.52779648722864</v>
      </c>
      <c r="H40" s="19">
        <v>96.713999999999999</v>
      </c>
      <c r="I40" s="140">
        <v>374.08100000000002</v>
      </c>
      <c r="J40" s="247">
        <f t="shared" si="43"/>
        <v>4.4110624560724974E-2</v>
      </c>
      <c r="K40" s="215">
        <f t="shared" si="44"/>
        <v>0.1436391980985367</v>
      </c>
      <c r="L40" s="52">
        <f t="shared" ref="L40:L56" si="48">(I40-H40)/H40</f>
        <v>2.8679095063796352</v>
      </c>
      <c r="N40" s="27">
        <f t="shared" si="45"/>
        <v>5.0108284544842228</v>
      </c>
      <c r="O40" s="152">
        <f t="shared" si="46"/>
        <v>4.2805437630877332</v>
      </c>
      <c r="P40" s="52">
        <f t="shared" si="8"/>
        <v>-0.14574130765601306</v>
      </c>
    </row>
    <row r="41" spans="1:16" ht="20.100000000000001" customHeight="1" x14ac:dyDescent="0.25">
      <c r="A41" s="38" t="s">
        <v>176</v>
      </c>
      <c r="B41" s="19">
        <v>467.73</v>
      </c>
      <c r="C41" s="140">
        <v>370.67999999999995</v>
      </c>
      <c r="D41" s="247">
        <f t="shared" si="41"/>
        <v>0.14808658567859959</v>
      </c>
      <c r="E41" s="215">
        <f t="shared" si="42"/>
        <v>6.6165681952055383E-2</v>
      </c>
      <c r="F41" s="52">
        <f t="shared" si="47"/>
        <v>-0.20749150150727999</v>
      </c>
      <c r="H41" s="19">
        <v>812.71899999999982</v>
      </c>
      <c r="I41" s="140">
        <v>222.10400000000001</v>
      </c>
      <c r="J41" s="247">
        <f t="shared" si="43"/>
        <v>0.37067583475368437</v>
      </c>
      <c r="K41" s="215">
        <f t="shared" si="44"/>
        <v>8.5283242010359778E-2</v>
      </c>
      <c r="L41" s="52">
        <f t="shared" si="48"/>
        <v>-0.72671489161690561</v>
      </c>
      <c r="N41" s="27">
        <f t="shared" si="45"/>
        <v>17.375815107006176</v>
      </c>
      <c r="O41" s="152">
        <f t="shared" si="46"/>
        <v>5.9917988561562545</v>
      </c>
      <c r="P41" s="52">
        <f t="shared" si="8"/>
        <v>-0.65516444441560173</v>
      </c>
    </row>
    <row r="42" spans="1:16" ht="20.100000000000001" customHeight="1" x14ac:dyDescent="0.25">
      <c r="A42" s="38" t="s">
        <v>174</v>
      </c>
      <c r="B42" s="19">
        <v>755.42999999999972</v>
      </c>
      <c r="C42" s="140">
        <v>564.56000000000029</v>
      </c>
      <c r="D42" s="247">
        <f t="shared" si="41"/>
        <v>0.23917441562265501</v>
      </c>
      <c r="E42" s="215">
        <f t="shared" si="42"/>
        <v>0.10077289684593831</v>
      </c>
      <c r="F42" s="52">
        <f t="shared" ref="F42:F44" si="49">(C42-B42)/B42</f>
        <v>-0.25266404564287825</v>
      </c>
      <c r="H42" s="19">
        <v>305.40800000000002</v>
      </c>
      <c r="I42" s="140">
        <v>179.45400000000001</v>
      </c>
      <c r="J42" s="247">
        <f t="shared" si="43"/>
        <v>0.13929459670618413</v>
      </c>
      <c r="K42" s="215">
        <f t="shared" si="44"/>
        <v>6.8906543383852173E-2</v>
      </c>
      <c r="L42" s="52">
        <f t="shared" ref="L42:L54" si="50">(I42-H42)/H42</f>
        <v>-0.41241224853310982</v>
      </c>
      <c r="N42" s="27">
        <f t="shared" si="45"/>
        <v>4.0428365301881062</v>
      </c>
      <c r="O42" s="152">
        <f t="shared" si="46"/>
        <v>3.1786524018704814</v>
      </c>
      <c r="P42" s="52">
        <f t="shared" ref="P42:P45" si="51">(O42-N42)/N42</f>
        <v>-0.21375688130467541</v>
      </c>
    </row>
    <row r="43" spans="1:16" ht="20.100000000000001" customHeight="1" x14ac:dyDescent="0.25">
      <c r="A43" s="38" t="s">
        <v>192</v>
      </c>
      <c r="B43" s="19">
        <v>41.290000000000006</v>
      </c>
      <c r="C43" s="140">
        <v>208.20999999999998</v>
      </c>
      <c r="D43" s="247">
        <f t="shared" si="41"/>
        <v>1.3072702462252533E-2</v>
      </c>
      <c r="E43" s="215">
        <f t="shared" si="42"/>
        <v>3.716509290826981E-2</v>
      </c>
      <c r="F43" s="52">
        <f t="shared" si="49"/>
        <v>4.0426253330104123</v>
      </c>
      <c r="H43" s="19">
        <v>17.548999999999999</v>
      </c>
      <c r="I43" s="140">
        <v>167.70399999999998</v>
      </c>
      <c r="J43" s="247">
        <f t="shared" si="43"/>
        <v>8.0039844326174336E-3</v>
      </c>
      <c r="K43" s="215">
        <f t="shared" si="44"/>
        <v>6.4394791710664256E-2</v>
      </c>
      <c r="L43" s="52">
        <f t="shared" si="50"/>
        <v>8.5563279958972007</v>
      </c>
      <c r="N43" s="27">
        <f t="shared" si="45"/>
        <v>4.2501816420440779</v>
      </c>
      <c r="O43" s="152">
        <f t="shared" si="46"/>
        <v>8.054560299697421</v>
      </c>
      <c r="P43" s="52">
        <f t="shared" si="51"/>
        <v>0.89510966308340401</v>
      </c>
    </row>
    <row r="44" spans="1:16" ht="20.100000000000001" customHeight="1" x14ac:dyDescent="0.25">
      <c r="A44" s="38" t="s">
        <v>175</v>
      </c>
      <c r="B44" s="19">
        <v>167.96</v>
      </c>
      <c r="C44" s="140">
        <v>436.07000000000011</v>
      </c>
      <c r="D44" s="247">
        <f t="shared" si="41"/>
        <v>5.3177309410509452E-2</v>
      </c>
      <c r="E44" s="215">
        <f t="shared" si="42"/>
        <v>7.783767381254128E-2</v>
      </c>
      <c r="F44" s="52">
        <f t="shared" si="49"/>
        <v>1.5962729221243159</v>
      </c>
      <c r="H44" s="19">
        <v>101.78099999999998</v>
      </c>
      <c r="I44" s="140">
        <v>161.49699999999996</v>
      </c>
      <c r="J44" s="247">
        <f t="shared" si="43"/>
        <v>4.6421650210053844E-2</v>
      </c>
      <c r="K44" s="215">
        <f t="shared" si="44"/>
        <v>6.2011434890623614E-2</v>
      </c>
      <c r="L44" s="52">
        <f t="shared" si="50"/>
        <v>0.58671068274039351</v>
      </c>
      <c r="N44" s="27">
        <f t="shared" si="45"/>
        <v>6.0598356751607509</v>
      </c>
      <c r="O44" s="152">
        <f t="shared" si="46"/>
        <v>3.7034650400165092</v>
      </c>
      <c r="P44" s="52">
        <f t="shared" si="51"/>
        <v>-0.38885058299567399</v>
      </c>
    </row>
    <row r="45" spans="1:16" ht="20.100000000000001" customHeight="1" x14ac:dyDescent="0.25">
      <c r="A45" s="38" t="s">
        <v>185</v>
      </c>
      <c r="B45" s="19">
        <v>14.719999999999999</v>
      </c>
      <c r="C45" s="140">
        <v>203.68000000000004</v>
      </c>
      <c r="D45" s="247">
        <f t="shared" si="41"/>
        <v>4.6604548375964458E-3</v>
      </c>
      <c r="E45" s="215">
        <f t="shared" si="42"/>
        <v>3.635649643896257E-2</v>
      </c>
      <c r="F45" s="52">
        <f t="shared" ref="F45:F54" si="52">(C45-B45)/B45</f>
        <v>12.836956521739134</v>
      </c>
      <c r="H45" s="19">
        <v>10.975000000000001</v>
      </c>
      <c r="I45" s="140">
        <v>61.74199999999999</v>
      </c>
      <c r="J45" s="247">
        <f t="shared" si="43"/>
        <v>5.0056259130421303E-3</v>
      </c>
      <c r="K45" s="215">
        <f t="shared" si="44"/>
        <v>2.3707623132422792E-2</v>
      </c>
      <c r="L45" s="52">
        <f t="shared" si="50"/>
        <v>4.6256947608200436</v>
      </c>
      <c r="N45" s="27">
        <f t="shared" si="45"/>
        <v>7.4558423913043494</v>
      </c>
      <c r="O45" s="152">
        <f t="shared" si="46"/>
        <v>3.0313236449332277</v>
      </c>
      <c r="P45" s="52">
        <f t="shared" si="51"/>
        <v>-0.59342975805542508</v>
      </c>
    </row>
    <row r="46" spans="1:16" ht="20.100000000000001" customHeight="1" x14ac:dyDescent="0.25">
      <c r="A46" s="38" t="s">
        <v>182</v>
      </c>
      <c r="B46" s="19">
        <v>79.150000000000006</v>
      </c>
      <c r="C46" s="140">
        <v>91.289999999999978</v>
      </c>
      <c r="D46" s="247">
        <f t="shared" si="41"/>
        <v>2.5059442961668392E-2</v>
      </c>
      <c r="E46" s="215">
        <f t="shared" si="42"/>
        <v>1.6295093086767926E-2</v>
      </c>
      <c r="F46" s="52">
        <f t="shared" si="52"/>
        <v>0.15337965887555238</v>
      </c>
      <c r="H46" s="19">
        <v>26.105000000000004</v>
      </c>
      <c r="I46" s="140">
        <v>48.082000000000001</v>
      </c>
      <c r="J46" s="247">
        <f t="shared" si="43"/>
        <v>1.1906320224142581E-2</v>
      </c>
      <c r="K46" s="215">
        <f t="shared" si="44"/>
        <v>1.8462471825550726E-2</v>
      </c>
      <c r="L46" s="52">
        <f t="shared" si="50"/>
        <v>0.84186937368320225</v>
      </c>
      <c r="N46" s="27">
        <f t="shared" ref="N46:N55" si="53">(H46/B46)*10</f>
        <v>3.2981680353758689</v>
      </c>
      <c r="O46" s="152">
        <f t="shared" ref="O46:O55" si="54">(I46/C46)*10</f>
        <v>5.2669514733267615</v>
      </c>
      <c r="P46" s="52">
        <f t="shared" ref="P46:P55" si="55">(O46-N46)/N46</f>
        <v>0.59693242334347107</v>
      </c>
    </row>
    <row r="47" spans="1:16" ht="20.100000000000001" customHeight="1" x14ac:dyDescent="0.25">
      <c r="A47" s="38" t="s">
        <v>186</v>
      </c>
      <c r="B47" s="19">
        <v>5.589999999999999</v>
      </c>
      <c r="C47" s="140">
        <v>342.48</v>
      </c>
      <c r="D47" s="247">
        <f t="shared" si="41"/>
        <v>1.7698330531361499E-3</v>
      </c>
      <c r="E47" s="215">
        <f t="shared" si="42"/>
        <v>6.1132035057030139E-2</v>
      </c>
      <c r="F47" s="52">
        <f t="shared" si="52"/>
        <v>60.26654740608231</v>
      </c>
      <c r="H47" s="19">
        <v>2.0269999999999997</v>
      </c>
      <c r="I47" s="140">
        <v>46.064999999999998</v>
      </c>
      <c r="J47" s="247">
        <f t="shared" si="43"/>
        <v>9.2450147842700644E-4</v>
      </c>
      <c r="K47" s="215">
        <f t="shared" si="44"/>
        <v>1.7687986453225616E-2</v>
      </c>
      <c r="L47" s="52">
        <f t="shared" si="50"/>
        <v>21.725703009373461</v>
      </c>
      <c r="N47" s="27">
        <f t="shared" si="53"/>
        <v>3.626118067978533</v>
      </c>
      <c r="O47" s="152">
        <f t="shared" si="54"/>
        <v>1.3450420462508759</v>
      </c>
      <c r="P47" s="52">
        <f t="shared" si="55"/>
        <v>-0.62906832567625082</v>
      </c>
    </row>
    <row r="48" spans="1:16" ht="20.100000000000001" customHeight="1" x14ac:dyDescent="0.25">
      <c r="A48" s="38" t="s">
        <v>179</v>
      </c>
      <c r="B48" s="19">
        <v>237.48999999999998</v>
      </c>
      <c r="C48" s="140">
        <v>48.269999999999996</v>
      </c>
      <c r="D48" s="247">
        <f t="shared" si="41"/>
        <v>7.5190993164455155E-2</v>
      </c>
      <c r="E48" s="215">
        <f t="shared" si="42"/>
        <v>8.6161041001017423E-3</v>
      </c>
      <c r="F48" s="52">
        <f t="shared" si="52"/>
        <v>-0.79674933681418159</v>
      </c>
      <c r="H48" s="19">
        <v>164.38500000000005</v>
      </c>
      <c r="I48" s="140">
        <v>39.729999999999997</v>
      </c>
      <c r="J48" s="247">
        <f t="shared" si="43"/>
        <v>7.4974926261087094E-2</v>
      </c>
      <c r="K48" s="215">
        <f t="shared" si="44"/>
        <v>1.5255480338362179E-2</v>
      </c>
      <c r="L48" s="52">
        <f t="shared" ref="L48:L52" si="56">(I48-H48)/H48</f>
        <v>-0.75831128144295412</v>
      </c>
      <c r="N48" s="27">
        <f t="shared" ref="N48" si="57">(H48/B48)*10</f>
        <v>6.9217651269527156</v>
      </c>
      <c r="O48" s="152">
        <f t="shared" ref="O48" si="58">(I48/C48)*10</f>
        <v>8.2307851667702501</v>
      </c>
      <c r="P48" s="52">
        <f t="shared" ref="P48" si="59">(O48-N48)/N48</f>
        <v>0.18911650652812981</v>
      </c>
    </row>
    <row r="49" spans="1:16" ht="20.100000000000001" customHeight="1" x14ac:dyDescent="0.25">
      <c r="A49" s="38" t="s">
        <v>183</v>
      </c>
      <c r="B49" s="19">
        <v>115.13000000000001</v>
      </c>
      <c r="C49" s="140">
        <v>80.290000000000006</v>
      </c>
      <c r="D49" s="247">
        <f t="shared" si="41"/>
        <v>3.6450962326934705E-2</v>
      </c>
      <c r="E49" s="215">
        <f t="shared" si="42"/>
        <v>1.4331613801474392E-2</v>
      </c>
      <c r="F49" s="52">
        <f t="shared" si="52"/>
        <v>-0.30261443585512032</v>
      </c>
      <c r="H49" s="19">
        <v>54.019999999999996</v>
      </c>
      <c r="I49" s="140">
        <v>37.618000000000002</v>
      </c>
      <c r="J49" s="247">
        <f t="shared" si="43"/>
        <v>2.4638169642144495E-2</v>
      </c>
      <c r="K49" s="215">
        <f t="shared" si="44"/>
        <v>1.4444516973785767E-2</v>
      </c>
      <c r="L49" s="52">
        <f t="shared" si="56"/>
        <v>-0.30362828582006657</v>
      </c>
      <c r="N49" s="27">
        <f t="shared" ref="N49:N50" si="60">(H49/B49)*10</f>
        <v>4.6920872057673932</v>
      </c>
      <c r="O49" s="152">
        <f t="shared" ref="O49:O50" si="61">(I49/C49)*10</f>
        <v>4.6852659110723627</v>
      </c>
      <c r="P49" s="52">
        <f t="shared" ref="P49:P50" si="62">(O49-N49)/N49</f>
        <v>-1.4537868534595874E-3</v>
      </c>
    </row>
    <row r="50" spans="1:16" ht="20.100000000000001" customHeight="1" x14ac:dyDescent="0.25">
      <c r="A50" s="38" t="s">
        <v>184</v>
      </c>
      <c r="B50" s="19">
        <v>678.7</v>
      </c>
      <c r="C50" s="140">
        <v>97.610000000000014</v>
      </c>
      <c r="D50" s="247">
        <f t="shared" si="41"/>
        <v>0.21488116156771114</v>
      </c>
      <c r="E50" s="215">
        <f t="shared" si="42"/>
        <v>1.7423201185227496E-2</v>
      </c>
      <c r="F50" s="52">
        <f t="shared" si="52"/>
        <v>-0.8561809341387947</v>
      </c>
      <c r="H50" s="19">
        <v>257.27600000000001</v>
      </c>
      <c r="I50" s="140">
        <v>36.103999999999999</v>
      </c>
      <c r="J50" s="247">
        <f t="shared" si="43"/>
        <v>0.11734190545820748</v>
      </c>
      <c r="K50" s="215">
        <f t="shared" si="44"/>
        <v>1.3863172970959681E-2</v>
      </c>
      <c r="L50" s="52">
        <f t="shared" si="56"/>
        <v>-0.85966821623470524</v>
      </c>
      <c r="N50" s="27">
        <f t="shared" si="60"/>
        <v>3.790717548254015</v>
      </c>
      <c r="O50" s="152">
        <f t="shared" si="61"/>
        <v>3.6988013523204581</v>
      </c>
      <c r="P50" s="52">
        <f t="shared" si="62"/>
        <v>-2.4247703703456604E-2</v>
      </c>
    </row>
    <row r="51" spans="1:16" ht="20.100000000000001" customHeight="1" x14ac:dyDescent="0.25">
      <c r="A51" s="38" t="s">
        <v>181</v>
      </c>
      <c r="B51" s="19">
        <v>151.26000000000002</v>
      </c>
      <c r="C51" s="140">
        <v>63.650000000000006</v>
      </c>
      <c r="D51" s="247">
        <f t="shared" si="41"/>
        <v>4.7889972740138488E-2</v>
      </c>
      <c r="E51" s="215">
        <f t="shared" si="42"/>
        <v>1.1361405137175802E-2</v>
      </c>
      <c r="F51" s="52">
        <f t="shared" si="52"/>
        <v>-0.57920137511569481</v>
      </c>
      <c r="H51" s="19">
        <v>58.437000000000012</v>
      </c>
      <c r="I51" s="140">
        <v>24.672999999999998</v>
      </c>
      <c r="J51" s="247">
        <f t="shared" si="43"/>
        <v>2.6652734531247654E-2</v>
      </c>
      <c r="K51" s="215">
        <f t="shared" si="44"/>
        <v>9.4739105559630016E-3</v>
      </c>
      <c r="L51" s="52">
        <f t="shared" si="56"/>
        <v>-0.57778462275613063</v>
      </c>
      <c r="N51" s="27">
        <f t="shared" ref="N51" si="63">(H51/B51)*10</f>
        <v>3.8633478778262598</v>
      </c>
      <c r="O51" s="152">
        <f t="shared" ref="O51" si="64">(I51/C51)*10</f>
        <v>3.8763550667714055</v>
      </c>
      <c r="P51" s="52">
        <f t="shared" ref="P51" si="65">(O51-N51)/N51</f>
        <v>3.3668179404191603E-3</v>
      </c>
    </row>
    <row r="52" spans="1:16" ht="20.100000000000001" customHeight="1" x14ac:dyDescent="0.25">
      <c r="A52" s="38" t="s">
        <v>188</v>
      </c>
      <c r="B52" s="19">
        <v>70.28</v>
      </c>
      <c r="C52" s="140">
        <v>57.65</v>
      </c>
      <c r="D52" s="247">
        <f t="shared" si="41"/>
        <v>2.2251138993633034E-2</v>
      </c>
      <c r="E52" s="215">
        <f t="shared" si="42"/>
        <v>1.0290416436106597E-2</v>
      </c>
      <c r="F52" s="52">
        <f t="shared" si="52"/>
        <v>-0.17970973249857716</v>
      </c>
      <c r="H52" s="19">
        <v>31.971</v>
      </c>
      <c r="I52" s="140">
        <v>24.506</v>
      </c>
      <c r="J52" s="247">
        <f t="shared" si="43"/>
        <v>1.4581764561810474E-2</v>
      </c>
      <c r="K52" s="215">
        <f t="shared" si="44"/>
        <v>9.4097860853738623E-3</v>
      </c>
      <c r="L52" s="52">
        <f t="shared" si="56"/>
        <v>-0.23349285289793875</v>
      </c>
      <c r="N52" s="27">
        <f t="shared" ref="N52" si="66">(H52/B52)*10</f>
        <v>4.5490893568582811</v>
      </c>
      <c r="O52" s="152">
        <f t="shared" ref="O52" si="67">(I52/C52)*10</f>
        <v>4.2508239375542072</v>
      </c>
      <c r="P52" s="52">
        <f t="shared" ref="P52" si="68">(O52-N52)/N52</f>
        <v>-6.5565961867599748E-2</v>
      </c>
    </row>
    <row r="53" spans="1:16" ht="20.100000000000001" customHeight="1" x14ac:dyDescent="0.25">
      <c r="A53" s="38" t="s">
        <v>193</v>
      </c>
      <c r="B53" s="19">
        <v>39.779999999999994</v>
      </c>
      <c r="C53" s="140">
        <v>31.959999999999997</v>
      </c>
      <c r="D53" s="247">
        <f t="shared" si="41"/>
        <v>1.2594625913015394E-2</v>
      </c>
      <c r="E53" s="215">
        <f t="shared" si="42"/>
        <v>5.7047998143619572E-3</v>
      </c>
      <c r="F53" s="52">
        <f t="shared" si="52"/>
        <v>-0.19658119658119652</v>
      </c>
      <c r="H53" s="19">
        <v>13.568</v>
      </c>
      <c r="I53" s="140">
        <v>10.748999999999999</v>
      </c>
      <c r="J53" s="247">
        <f t="shared" si="43"/>
        <v>6.188276299604157E-3</v>
      </c>
      <c r="K53" s="215">
        <f t="shared" si="44"/>
        <v>4.1273888285188786E-3</v>
      </c>
      <c r="L53" s="52">
        <f t="shared" ref="L53" si="69">(I53-H53)/H53</f>
        <v>-0.20776827830188685</v>
      </c>
      <c r="N53" s="27">
        <f t="shared" ref="N53" si="70">(H53/B53)*10</f>
        <v>3.4107591754650586</v>
      </c>
      <c r="O53" s="152">
        <f t="shared" ref="O53" si="71">(I53/C53)*10</f>
        <v>3.363266583229036</v>
      </c>
      <c r="P53" s="52">
        <f t="shared" ref="P53" si="72">(O53-N53)/N53</f>
        <v>-1.3924346397029599E-2</v>
      </c>
    </row>
    <row r="54" spans="1:16" ht="20.100000000000001" customHeight="1" x14ac:dyDescent="0.25">
      <c r="A54" s="38" t="s">
        <v>190</v>
      </c>
      <c r="B54" s="19">
        <v>33.839999999999996</v>
      </c>
      <c r="C54" s="140">
        <v>22.78</v>
      </c>
      <c r="D54" s="247">
        <f t="shared" si="41"/>
        <v>1.0713980414691829E-2</v>
      </c>
      <c r="E54" s="215">
        <f t="shared" si="42"/>
        <v>4.0661871017260761E-3</v>
      </c>
      <c r="F54" s="52">
        <f t="shared" si="52"/>
        <v>-0.3268321513002363</v>
      </c>
      <c r="H54" s="19">
        <v>14.883000000000001</v>
      </c>
      <c r="I54" s="140">
        <v>9.472999999999999</v>
      </c>
      <c r="J54" s="247">
        <f t="shared" si="43"/>
        <v>6.7880392222146721E-3</v>
      </c>
      <c r="K54" s="215">
        <f t="shared" si="44"/>
        <v>3.6374317957539619E-3</v>
      </c>
      <c r="L54" s="52">
        <f t="shared" si="50"/>
        <v>-0.36350198212725937</v>
      </c>
      <c r="N54" s="27">
        <f t="shared" ref="N54" si="73">(H54/B54)*10</f>
        <v>4.3980496453900724</v>
      </c>
      <c r="O54" s="152">
        <f t="shared" ref="O54" si="74">(I54/C54)*10</f>
        <v>4.1584723441615443</v>
      </c>
      <c r="P54" s="52">
        <f t="shared" ref="P54" si="75">(O54-N54)/N54</f>
        <v>-5.4473532712311944E-2</v>
      </c>
    </row>
    <row r="55" spans="1:16" ht="20.100000000000001" customHeight="1" thickBot="1" x14ac:dyDescent="0.3">
      <c r="A55" s="8" t="s">
        <v>17</v>
      </c>
      <c r="B55" s="19">
        <f>B56-SUM(B39:B54)</f>
        <v>54.619999999999436</v>
      </c>
      <c r="C55" s="140">
        <f>C56-SUM(C39:C54)</f>
        <v>52.980000000001382</v>
      </c>
      <c r="D55" s="247">
        <f t="shared" si="41"/>
        <v>1.7293073588961635E-2</v>
      </c>
      <c r="E55" s="215">
        <f t="shared" si="42"/>
        <v>9.456830230441313E-3</v>
      </c>
      <c r="F55" s="52">
        <f t="shared" ref="F55" si="76">(C55-B55)/B55</f>
        <v>-3.0025631636727768E-2</v>
      </c>
      <c r="H55" s="19">
        <f>H56-SUM(H39:H54)</f>
        <v>35.125000000000455</v>
      </c>
      <c r="I55" s="140">
        <f>I56-SUM(I39:I54)</f>
        <v>28.057000000000244</v>
      </c>
      <c r="J55" s="247">
        <f t="shared" si="43"/>
        <v>1.6020283389121374E-2</v>
      </c>
      <c r="K55" s="215">
        <f t="shared" si="44"/>
        <v>1.0773295037841213E-2</v>
      </c>
      <c r="L55" s="52">
        <f t="shared" ref="L55" si="77">(I55-H55)/H55</f>
        <v>-0.20122419928825963</v>
      </c>
      <c r="N55" s="27">
        <f t="shared" si="53"/>
        <v>6.4307945807398061</v>
      </c>
      <c r="O55" s="152">
        <f t="shared" si="54"/>
        <v>5.2957719894298814</v>
      </c>
      <c r="P55" s="52">
        <f t="shared" si="55"/>
        <v>-0.17649803256184096</v>
      </c>
    </row>
    <row r="56" spans="1:16" ht="26.25" customHeight="1" thickBot="1" x14ac:dyDescent="0.3">
      <c r="A56" s="12" t="s">
        <v>18</v>
      </c>
      <c r="B56" s="17">
        <v>3158.4900000000002</v>
      </c>
      <c r="C56" s="145">
        <v>5602.3000000000011</v>
      </c>
      <c r="D56" s="253">
        <f>SUM(D39:D55)</f>
        <v>0.99999999999999978</v>
      </c>
      <c r="E56" s="254">
        <f>SUM(E39:E55)</f>
        <v>1.0000000000000002</v>
      </c>
      <c r="F56" s="57">
        <f t="shared" si="47"/>
        <v>0.77372731906702275</v>
      </c>
      <c r="G56" s="1"/>
      <c r="H56" s="17">
        <v>2192.5329999999999</v>
      </c>
      <c r="I56" s="145">
        <v>2604.3099999999995</v>
      </c>
      <c r="J56" s="253">
        <f>SUM(J39:J55)</f>
        <v>1.0000000000000002</v>
      </c>
      <c r="K56" s="254">
        <f>SUM(K39:K55)</f>
        <v>1.0000000000000007</v>
      </c>
      <c r="L56" s="57">
        <f t="shared" si="48"/>
        <v>0.18780880378995418</v>
      </c>
      <c r="M56" s="1"/>
      <c r="N56" s="29">
        <f t="shared" si="45"/>
        <v>6.9417126538314191</v>
      </c>
      <c r="O56" s="146">
        <f t="shared" si="46"/>
        <v>4.6486443068025611</v>
      </c>
      <c r="P56" s="57">
        <f t="shared" si="8"/>
        <v>-0.33033178717981337</v>
      </c>
    </row>
    <row r="58" spans="1:16" ht="15.75" thickBot="1" x14ac:dyDescent="0.3"/>
    <row r="59" spans="1:16" x14ac:dyDescent="0.25">
      <c r="A59" s="360" t="s">
        <v>15</v>
      </c>
      <c r="B59" s="348" t="s">
        <v>1</v>
      </c>
      <c r="C59" s="346"/>
      <c r="D59" s="348" t="s">
        <v>104</v>
      </c>
      <c r="E59" s="346"/>
      <c r="F59" s="130" t="s">
        <v>0</v>
      </c>
      <c r="H59" s="358" t="s">
        <v>19</v>
      </c>
      <c r="I59" s="359"/>
      <c r="J59" s="348" t="s">
        <v>104</v>
      </c>
      <c r="K59" s="349"/>
      <c r="L59" s="130" t="s">
        <v>0</v>
      </c>
      <c r="N59" s="356" t="s">
        <v>22</v>
      </c>
      <c r="O59" s="346"/>
      <c r="P59" s="130" t="s">
        <v>0</v>
      </c>
    </row>
    <row r="60" spans="1:16" x14ac:dyDescent="0.25">
      <c r="A60" s="361"/>
      <c r="B60" s="351" t="str">
        <f>B5</f>
        <v>jan-jul</v>
      </c>
      <c r="C60" s="353"/>
      <c r="D60" s="351" t="str">
        <f>B5</f>
        <v>jan-jul</v>
      </c>
      <c r="E60" s="353"/>
      <c r="F60" s="131" t="str">
        <f>F37</f>
        <v>2023/2022</v>
      </c>
      <c r="H60" s="354" t="str">
        <f>B5</f>
        <v>jan-jul</v>
      </c>
      <c r="I60" s="353"/>
      <c r="J60" s="351" t="str">
        <f>B5</f>
        <v>jan-jul</v>
      </c>
      <c r="K60" s="352"/>
      <c r="L60" s="131" t="str">
        <f>L37</f>
        <v>2023/2022</v>
      </c>
      <c r="N60" s="354" t="str">
        <f>B5</f>
        <v>jan-jul</v>
      </c>
      <c r="O60" s="352"/>
      <c r="P60" s="131" t="str">
        <f>P37</f>
        <v>2023/2022</v>
      </c>
    </row>
    <row r="61" spans="1:16" ht="19.5" customHeight="1" thickBot="1" x14ac:dyDescent="0.3">
      <c r="A61" s="362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152</v>
      </c>
      <c r="B62" s="39">
        <v>1630.2</v>
      </c>
      <c r="C62" s="147">
        <v>1254.9200000000003</v>
      </c>
      <c r="D62" s="247">
        <f t="shared" ref="D62:D83" si="78">B62/$B$84</f>
        <v>0.19252140209243906</v>
      </c>
      <c r="E62" s="246">
        <f t="shared" ref="E62:E83" si="79">C62/$C$84</f>
        <v>0.19774446634741896</v>
      </c>
      <c r="F62" s="52">
        <f t="shared" ref="F62:F83" si="80">(C62-B62)/B62</f>
        <v>-0.23020488283646162</v>
      </c>
      <c r="H62" s="19">
        <v>967.27</v>
      </c>
      <c r="I62" s="147">
        <v>765.06600000000003</v>
      </c>
      <c r="J62" s="245">
        <f t="shared" ref="J62:J84" si="81">H62/$H$84</f>
        <v>0.22012946462708136</v>
      </c>
      <c r="K62" s="246">
        <f t="shared" ref="K62:K84" si="82">I62/$I$84</f>
        <v>0.20121708740642236</v>
      </c>
      <c r="L62" s="52">
        <f t="shared" ref="L62:L74" si="83">(I62-H62)/H62</f>
        <v>-0.20904607813743831</v>
      </c>
      <c r="N62" s="40">
        <f t="shared" ref="N62" si="84">(H62/B62)*10</f>
        <v>5.9334437492332226</v>
      </c>
      <c r="O62" s="143">
        <f t="shared" ref="O62" si="85">(I62/C62)*10</f>
        <v>6.0965320498517812</v>
      </c>
      <c r="P62" s="52">
        <f t="shared" ref="P62" si="86">(O62-N62)/N62</f>
        <v>2.7486280735303924E-2</v>
      </c>
    </row>
    <row r="63" spans="1:16" ht="20.100000000000001" customHeight="1" x14ac:dyDescent="0.25">
      <c r="A63" s="38" t="s">
        <v>153</v>
      </c>
      <c r="B63" s="19">
        <v>587.51</v>
      </c>
      <c r="C63" s="140">
        <v>596.63</v>
      </c>
      <c r="D63" s="247">
        <f t="shared" si="78"/>
        <v>6.9383050511181987E-2</v>
      </c>
      <c r="E63" s="215">
        <f t="shared" si="79"/>
        <v>9.4014184933589817E-2</v>
      </c>
      <c r="F63" s="52">
        <f t="shared" si="80"/>
        <v>1.5523140031659043E-2</v>
      </c>
      <c r="H63" s="19">
        <v>508.54599999999988</v>
      </c>
      <c r="I63" s="140">
        <v>627.67599999999993</v>
      </c>
      <c r="J63" s="214">
        <f t="shared" si="81"/>
        <v>0.11573393025550642</v>
      </c>
      <c r="K63" s="215">
        <f t="shared" si="82"/>
        <v>0.16508266810303104</v>
      </c>
      <c r="L63" s="52">
        <f t="shared" si="83"/>
        <v>0.23425609482721343</v>
      </c>
      <c r="N63" s="40">
        <f t="shared" ref="N63:N64" si="87">(H63/B63)*10</f>
        <v>8.6559547922588536</v>
      </c>
      <c r="O63" s="143">
        <f t="shared" ref="O63:O64" si="88">(I63/C63)*10</f>
        <v>10.520355999530697</v>
      </c>
      <c r="P63" s="52">
        <f t="shared" si="8"/>
        <v>0.21538943444335043</v>
      </c>
    </row>
    <row r="64" spans="1:16" ht="20.100000000000001" customHeight="1" x14ac:dyDescent="0.25">
      <c r="A64" s="38" t="s">
        <v>155</v>
      </c>
      <c r="B64" s="19">
        <v>1565.57</v>
      </c>
      <c r="C64" s="140">
        <v>1026.5899999999999</v>
      </c>
      <c r="D64" s="247">
        <f t="shared" si="78"/>
        <v>0.18488880595869206</v>
      </c>
      <c r="E64" s="215">
        <f t="shared" si="79"/>
        <v>0.16176528520351638</v>
      </c>
      <c r="F64" s="52">
        <f t="shared" si="80"/>
        <v>-0.344270776777787</v>
      </c>
      <c r="H64" s="19">
        <v>571.68500000000017</v>
      </c>
      <c r="I64" s="140">
        <v>526.29299999999989</v>
      </c>
      <c r="J64" s="214">
        <f t="shared" si="81"/>
        <v>0.13010298363986586</v>
      </c>
      <c r="K64" s="215">
        <f t="shared" si="82"/>
        <v>0.13841831238401422</v>
      </c>
      <c r="L64" s="52">
        <f t="shared" si="83"/>
        <v>-7.9400369084373854E-2</v>
      </c>
      <c r="N64" s="40">
        <f t="shared" si="87"/>
        <v>3.6516093180119711</v>
      </c>
      <c r="O64" s="143">
        <f t="shared" si="88"/>
        <v>5.1266133509969887</v>
      </c>
      <c r="P64" s="52">
        <f t="shared" si="8"/>
        <v>0.40393259643341234</v>
      </c>
    </row>
    <row r="65" spans="1:16" ht="20.100000000000001" customHeight="1" x14ac:dyDescent="0.25">
      <c r="A65" s="38" t="s">
        <v>159</v>
      </c>
      <c r="B65" s="19">
        <v>64.170000000000016</v>
      </c>
      <c r="C65" s="140">
        <v>66.36999999999999</v>
      </c>
      <c r="D65" s="247">
        <f t="shared" si="78"/>
        <v>7.5782716061046605E-3</v>
      </c>
      <c r="E65" s="215">
        <f t="shared" si="79"/>
        <v>1.04582764092358E-2</v>
      </c>
      <c r="F65" s="52">
        <f>(C65-B65)/B65</f>
        <v>3.4283933302165712E-2</v>
      </c>
      <c r="H65" s="19">
        <v>304.26800000000003</v>
      </c>
      <c r="I65" s="140">
        <v>304.45299999999997</v>
      </c>
      <c r="J65" s="214">
        <f t="shared" si="81"/>
        <v>6.924473202224074E-2</v>
      </c>
      <c r="K65" s="215">
        <f t="shared" si="82"/>
        <v>8.0073021036286413E-2</v>
      </c>
      <c r="L65" s="52">
        <f>(I65-H65)/H65</f>
        <v>6.0801661692963245E-4</v>
      </c>
      <c r="N65" s="40">
        <f t="shared" ref="N65" si="89">(H65/B65)*10</f>
        <v>47.415926445379455</v>
      </c>
      <c r="O65" s="143">
        <f t="shared" ref="O65" si="90">(I65/C65)*10</f>
        <v>45.872080759379237</v>
      </c>
      <c r="P65" s="52">
        <f t="shared" ref="P65" si="91">(O65-N65)/N65</f>
        <v>-3.2559644021268742E-2</v>
      </c>
    </row>
    <row r="66" spans="1:16" ht="20.100000000000001" customHeight="1" x14ac:dyDescent="0.25">
      <c r="A66" s="38" t="s">
        <v>160</v>
      </c>
      <c r="B66" s="19">
        <v>437.63000000000005</v>
      </c>
      <c r="C66" s="140">
        <v>398.67999999999995</v>
      </c>
      <c r="D66" s="247">
        <f t="shared" si="78"/>
        <v>5.1682702243721089E-2</v>
      </c>
      <c r="E66" s="215">
        <f t="shared" si="79"/>
        <v>6.2822143119393242E-2</v>
      </c>
      <c r="F66" s="52">
        <f t="shared" ref="F66:F67" si="92">(C66-B66)/B66</f>
        <v>-8.9002125082832756E-2</v>
      </c>
      <c r="H66" s="19">
        <v>302.87599999999992</v>
      </c>
      <c r="I66" s="140">
        <v>212.78</v>
      </c>
      <c r="J66" s="214">
        <f t="shared" si="81"/>
        <v>6.8927943313027262E-2</v>
      </c>
      <c r="K66" s="215">
        <f t="shared" si="82"/>
        <v>5.5962455341550338E-2</v>
      </c>
      <c r="L66" s="52">
        <f>(I66-H66)/H66</f>
        <v>-0.29746827084351335</v>
      </c>
      <c r="N66" s="40">
        <f t="shared" ref="N66" si="93">(H66/B66)*10</f>
        <v>6.9208235267234848</v>
      </c>
      <c r="O66" s="143">
        <f t="shared" ref="O66" si="94">(I66/C66)*10</f>
        <v>5.3371124711548115</v>
      </c>
      <c r="P66" s="52">
        <f t="shared" ref="P66" si="95">(O66-N66)/N66</f>
        <v>-0.22883274648652213</v>
      </c>
    </row>
    <row r="67" spans="1:16" ht="20.100000000000001" customHeight="1" x14ac:dyDescent="0.25">
      <c r="A67" s="38" t="s">
        <v>212</v>
      </c>
      <c r="B67" s="19">
        <v>305.86999999999995</v>
      </c>
      <c r="C67" s="140">
        <v>440.63000000000011</v>
      </c>
      <c r="D67" s="247">
        <f t="shared" si="78"/>
        <v>3.6122267978170974E-2</v>
      </c>
      <c r="E67" s="215">
        <f t="shared" si="79"/>
        <v>6.943242932351322E-2</v>
      </c>
      <c r="F67" s="52">
        <f t="shared" si="92"/>
        <v>0.4405793310883715</v>
      </c>
      <c r="H67" s="19">
        <v>186.39399999999995</v>
      </c>
      <c r="I67" s="140">
        <v>196.72400000000007</v>
      </c>
      <c r="J67" s="214">
        <f t="shared" si="81"/>
        <v>4.2419191569779059E-2</v>
      </c>
      <c r="K67" s="215">
        <f t="shared" si="82"/>
        <v>5.1739628088218595E-2</v>
      </c>
      <c r="L67" s="52">
        <f t="shared" si="83"/>
        <v>5.5420238848890677E-2</v>
      </c>
      <c r="N67" s="40">
        <f t="shared" ref="N67" si="96">(H67/B67)*10</f>
        <v>6.0938960996501779</v>
      </c>
      <c r="O67" s="143">
        <f t="shared" ref="O67" si="97">(I67/C67)*10</f>
        <v>4.4646074938156737</v>
      </c>
      <c r="P67" s="52">
        <f t="shared" ref="P67" si="98">(O67-N67)/N67</f>
        <v>-0.26736402774048512</v>
      </c>
    </row>
    <row r="68" spans="1:16" ht="20.100000000000001" customHeight="1" x14ac:dyDescent="0.25">
      <c r="A68" s="38" t="s">
        <v>154</v>
      </c>
      <c r="B68" s="19">
        <v>370.55999999999995</v>
      </c>
      <c r="C68" s="140">
        <v>322.69</v>
      </c>
      <c r="D68" s="247">
        <f t="shared" si="78"/>
        <v>4.3761949919871312E-2</v>
      </c>
      <c r="E68" s="215">
        <f t="shared" si="79"/>
        <v>5.0847991780869385E-2</v>
      </c>
      <c r="F68" s="52">
        <f t="shared" si="80"/>
        <v>-0.12918285837651111</v>
      </c>
      <c r="H68" s="19">
        <v>169.309</v>
      </c>
      <c r="I68" s="140">
        <v>159.18800000000002</v>
      </c>
      <c r="J68" s="214">
        <f t="shared" si="81"/>
        <v>3.8531019804756185E-2</v>
      </c>
      <c r="K68" s="215">
        <f t="shared" si="82"/>
        <v>4.1867428052028928E-2</v>
      </c>
      <c r="L68" s="52">
        <f t="shared" si="83"/>
        <v>-5.9778275224589249E-2</v>
      </c>
      <c r="N68" s="40">
        <f t="shared" ref="N68:N69" si="99">(H68/B68)*10</f>
        <v>4.5690036701208987</v>
      </c>
      <c r="O68" s="143">
        <f t="shared" ref="O68:O69" si="100">(I68/C68)*10</f>
        <v>4.9331556602311819</v>
      </c>
      <c r="P68" s="52">
        <f t="shared" ref="P68:P69" si="101">(O68-N68)/N68</f>
        <v>7.970052475371453E-2</v>
      </c>
    </row>
    <row r="69" spans="1:16" ht="20.100000000000001" customHeight="1" x14ac:dyDescent="0.25">
      <c r="A69" s="38" t="s">
        <v>158</v>
      </c>
      <c r="B69" s="19">
        <v>0.08</v>
      </c>
      <c r="C69" s="140">
        <v>416.81</v>
      </c>
      <c r="D69" s="247">
        <f t="shared" si="78"/>
        <v>9.4477439377960532E-6</v>
      </c>
      <c r="E69" s="215">
        <f t="shared" si="79"/>
        <v>6.5678984332282281E-2</v>
      </c>
      <c r="F69" s="52">
        <f t="shared" si="80"/>
        <v>5209.125</v>
      </c>
      <c r="H69" s="19">
        <v>1.4999999999999999E-2</v>
      </c>
      <c r="I69" s="140">
        <v>156.49799999999999</v>
      </c>
      <c r="J69" s="214">
        <f t="shared" si="81"/>
        <v>3.4136714354898013E-6</v>
      </c>
      <c r="K69" s="215">
        <f t="shared" si="82"/>
        <v>4.1159941423263201E-2</v>
      </c>
      <c r="L69" s="52">
        <f t="shared" si="83"/>
        <v>10432.200000000001</v>
      </c>
      <c r="N69" s="40">
        <f t="shared" si="99"/>
        <v>1.875</v>
      </c>
      <c r="O69" s="143">
        <f t="shared" si="100"/>
        <v>3.7546603968234926</v>
      </c>
      <c r="P69" s="52">
        <f t="shared" si="101"/>
        <v>1.0024855449725294</v>
      </c>
    </row>
    <row r="70" spans="1:16" ht="20.100000000000001" customHeight="1" x14ac:dyDescent="0.25">
      <c r="A70" s="38" t="s">
        <v>156</v>
      </c>
      <c r="B70" s="19">
        <v>388.32999999999993</v>
      </c>
      <c r="C70" s="140">
        <v>209.49</v>
      </c>
      <c r="D70" s="247">
        <f t="shared" si="78"/>
        <v>4.5860530042054259E-2</v>
      </c>
      <c r="E70" s="215">
        <f t="shared" si="79"/>
        <v>3.3010461427916353E-2</v>
      </c>
      <c r="F70" s="52">
        <f t="shared" si="80"/>
        <v>-0.4605361419411324</v>
      </c>
      <c r="H70" s="19">
        <v>188.37099999999998</v>
      </c>
      <c r="I70" s="140">
        <v>139.69299999999998</v>
      </c>
      <c r="J70" s="214">
        <f t="shared" si="81"/>
        <v>4.2869113464976627E-2</v>
      </c>
      <c r="K70" s="215">
        <f t="shared" si="82"/>
        <v>3.6740122539840166E-2</v>
      </c>
      <c r="L70" s="52">
        <f t="shared" si="83"/>
        <v>-0.25841557352246364</v>
      </c>
      <c r="N70" s="40">
        <f t="shared" ref="N70:N71" si="102">(H70/B70)*10</f>
        <v>4.8507970025493785</v>
      </c>
      <c r="O70" s="143">
        <f t="shared" ref="O70:O71" si="103">(I70/C70)*10</f>
        <v>6.6682419208554098</v>
      </c>
      <c r="P70" s="52">
        <f t="shared" ref="P70:P71" si="104">(O70-N70)/N70</f>
        <v>0.3746693414197414</v>
      </c>
    </row>
    <row r="71" spans="1:16" ht="20.100000000000001" customHeight="1" x14ac:dyDescent="0.25">
      <c r="A71" s="38" t="s">
        <v>173</v>
      </c>
      <c r="B71" s="19">
        <v>188.1</v>
      </c>
      <c r="C71" s="140">
        <v>322.83000000000004</v>
      </c>
      <c r="D71" s="247">
        <f t="shared" si="78"/>
        <v>2.2214007933742969E-2</v>
      </c>
      <c r="E71" s="215">
        <f t="shared" si="79"/>
        <v>5.0870052330775871E-2</v>
      </c>
      <c r="F71" s="52">
        <f t="shared" si="80"/>
        <v>0.71626794258373228</v>
      </c>
      <c r="H71" s="19">
        <v>53.286999999999999</v>
      </c>
      <c r="I71" s="140">
        <v>117.89699999999999</v>
      </c>
      <c r="J71" s="214">
        <f t="shared" si="81"/>
        <v>1.2126953985529671E-2</v>
      </c>
      <c r="K71" s="215">
        <f t="shared" si="82"/>
        <v>3.1007639803565933E-2</v>
      </c>
      <c r="L71" s="52">
        <f t="shared" si="83"/>
        <v>1.2124908514271771</v>
      </c>
      <c r="N71" s="40">
        <f t="shared" si="102"/>
        <v>2.8329080276448697</v>
      </c>
      <c r="O71" s="143">
        <f t="shared" si="103"/>
        <v>3.6519840163553567</v>
      </c>
      <c r="P71" s="52">
        <f t="shared" si="104"/>
        <v>0.2891290436249791</v>
      </c>
    </row>
    <row r="72" spans="1:16" ht="20.100000000000001" customHeight="1" x14ac:dyDescent="0.25">
      <c r="A72" s="38" t="s">
        <v>157</v>
      </c>
      <c r="B72" s="19">
        <v>261.73</v>
      </c>
      <c r="C72" s="140">
        <v>112.47</v>
      </c>
      <c r="D72" s="247">
        <f t="shared" si="78"/>
        <v>3.0909475260492012E-2</v>
      </c>
      <c r="E72" s="215">
        <f t="shared" si="79"/>
        <v>1.7722500342726391E-2</v>
      </c>
      <c r="F72" s="52">
        <f t="shared" si="80"/>
        <v>-0.57028235204218092</v>
      </c>
      <c r="H72" s="19">
        <v>183.762</v>
      </c>
      <c r="I72" s="140">
        <v>90.016999999999982</v>
      </c>
      <c r="J72" s="214">
        <f t="shared" si="81"/>
        <v>4.1820206021898461E-2</v>
      </c>
      <c r="K72" s="215">
        <f t="shared" si="82"/>
        <v>2.367502745784536E-2</v>
      </c>
      <c r="L72" s="52">
        <f t="shared" si="83"/>
        <v>-0.51014355525081367</v>
      </c>
      <c r="N72" s="40">
        <f t="shared" ref="N72" si="105">(H72/B72)*10</f>
        <v>7.0210522293967061</v>
      </c>
      <c r="O72" s="143">
        <f t="shared" ref="O72" si="106">(I72/C72)*10</f>
        <v>8.0036454165555249</v>
      </c>
      <c r="P72" s="52">
        <f t="shared" ref="P72" si="107">(O72-N72)/N72</f>
        <v>0.13994956240957196</v>
      </c>
    </row>
    <row r="73" spans="1:16" ht="20.100000000000001" customHeight="1" x14ac:dyDescent="0.25">
      <c r="A73" s="38" t="s">
        <v>222</v>
      </c>
      <c r="B73" s="19">
        <v>76.77</v>
      </c>
      <c r="C73" s="140">
        <v>128.43</v>
      </c>
      <c r="D73" s="247">
        <f t="shared" si="78"/>
        <v>9.0662912763075365E-3</v>
      </c>
      <c r="E73" s="215">
        <f t="shared" si="79"/>
        <v>2.0237403032065001E-2</v>
      </c>
      <c r="F73" s="52">
        <f t="shared" si="80"/>
        <v>0.67291910902696384</v>
      </c>
      <c r="H73" s="19">
        <v>36.336999999999996</v>
      </c>
      <c r="I73" s="140">
        <v>58.231000000000002</v>
      </c>
      <c r="J73" s="214">
        <f t="shared" si="81"/>
        <v>8.269505263426194E-3</v>
      </c>
      <c r="K73" s="215">
        <f t="shared" si="82"/>
        <v>1.531511296641516E-2</v>
      </c>
      <c r="L73" s="52">
        <f t="shared" si="83"/>
        <v>0.60252635055177939</v>
      </c>
      <c r="N73" s="40">
        <f t="shared" ref="N73" si="108">(H73/B73)*10</f>
        <v>4.7332291259606611</v>
      </c>
      <c r="O73" s="143">
        <f t="shared" ref="O73" si="109">(I73/C73)*10</f>
        <v>4.5340652495522855</v>
      </c>
      <c r="P73" s="52">
        <f t="shared" ref="P73" si="110">(O73-N73)/N73</f>
        <v>-4.2077801667366591E-2</v>
      </c>
    </row>
    <row r="74" spans="1:16" ht="20.100000000000001" customHeight="1" x14ac:dyDescent="0.25">
      <c r="A74" s="38" t="s">
        <v>164</v>
      </c>
      <c r="B74" s="19">
        <v>54.419999999999995</v>
      </c>
      <c r="C74" s="140">
        <v>83.750000000000014</v>
      </c>
      <c r="D74" s="247">
        <f t="shared" si="78"/>
        <v>6.4268278136857641E-3</v>
      </c>
      <c r="E74" s="215">
        <f t="shared" si="79"/>
        <v>1.31969361047687E-2</v>
      </c>
      <c r="F74" s="52">
        <f t="shared" si="80"/>
        <v>0.53895626607864799</v>
      </c>
      <c r="H74" s="19">
        <v>27.377000000000002</v>
      </c>
      <c r="I74" s="140">
        <v>46.032000000000004</v>
      </c>
      <c r="J74" s="214">
        <f t="shared" si="81"/>
        <v>6.2304055259602871E-3</v>
      </c>
      <c r="K74" s="215">
        <f t="shared" si="82"/>
        <v>1.2106700555889863E-2</v>
      </c>
      <c r="L74" s="52">
        <f t="shared" si="83"/>
        <v>0.68141140373306053</v>
      </c>
      <c r="N74" s="40">
        <f t="shared" ref="N74:N75" si="111">(H74/B74)*10</f>
        <v>5.0306872473355391</v>
      </c>
      <c r="O74" s="143">
        <f t="shared" ref="O74:O75" si="112">(I74/C74)*10</f>
        <v>5.4963582089552236</v>
      </c>
      <c r="P74" s="52">
        <f t="shared" ref="P74:P75" si="113">(O74-N74)/N74</f>
        <v>9.2566072730186771E-2</v>
      </c>
    </row>
    <row r="75" spans="1:16" ht="20.100000000000001" customHeight="1" x14ac:dyDescent="0.25">
      <c r="A75" s="38" t="s">
        <v>162</v>
      </c>
      <c r="B75" s="19">
        <v>190.30999999999995</v>
      </c>
      <c r="C75" s="140">
        <v>75.640000000000015</v>
      </c>
      <c r="D75" s="247">
        <f t="shared" si="78"/>
        <v>2.2475001860024577E-2</v>
      </c>
      <c r="E75" s="215">
        <f t="shared" si="79"/>
        <v>1.1918999963757665E-2</v>
      </c>
      <c r="F75" s="52">
        <f t="shared" si="80"/>
        <v>-0.60254321895854113</v>
      </c>
      <c r="H75" s="19">
        <v>38.168000000000006</v>
      </c>
      <c r="I75" s="140">
        <v>40.037999999999997</v>
      </c>
      <c r="J75" s="214">
        <f t="shared" si="81"/>
        <v>8.6862007566516509E-3</v>
      </c>
      <c r="K75" s="215">
        <f t="shared" si="82"/>
        <v>1.0530241502796278E-2</v>
      </c>
      <c r="L75" s="52">
        <f t="shared" ref="L75:L82" si="114">(I75-H75)/H75</f>
        <v>4.8993921609725162E-2</v>
      </c>
      <c r="N75" s="40">
        <f t="shared" si="111"/>
        <v>2.0055698597025913</v>
      </c>
      <c r="O75" s="143">
        <f t="shared" si="112"/>
        <v>5.2932310946589087</v>
      </c>
      <c r="P75" s="52">
        <f t="shared" si="113"/>
        <v>1.6392653783916804</v>
      </c>
    </row>
    <row r="76" spans="1:16" ht="20.100000000000001" customHeight="1" x14ac:dyDescent="0.25">
      <c r="A76" s="38" t="s">
        <v>167</v>
      </c>
      <c r="B76" s="19">
        <v>74.210000000000008</v>
      </c>
      <c r="C76" s="140">
        <v>112.49</v>
      </c>
      <c r="D76" s="247">
        <f t="shared" si="78"/>
        <v>8.763963470298064E-3</v>
      </c>
      <c r="E76" s="215">
        <f t="shared" si="79"/>
        <v>1.7725651849855889E-2</v>
      </c>
      <c r="F76" s="52">
        <f t="shared" si="80"/>
        <v>0.51583344562727373</v>
      </c>
      <c r="H76" s="19">
        <v>17.042999999999996</v>
      </c>
      <c r="I76" s="140">
        <v>30.709999999999997</v>
      </c>
      <c r="J76" s="214">
        <f t="shared" si="81"/>
        <v>3.8786134850035117E-3</v>
      </c>
      <c r="K76" s="215">
        <f t="shared" si="82"/>
        <v>8.0769198399239153E-3</v>
      </c>
      <c r="L76" s="52">
        <f t="shared" si="114"/>
        <v>0.80191280877779758</v>
      </c>
      <c r="N76" s="40">
        <f t="shared" ref="N76:N82" si="115">(H76/B76)*10</f>
        <v>2.2965907559628072</v>
      </c>
      <c r="O76" s="143">
        <f t="shared" ref="O76:O82" si="116">(I76/C76)*10</f>
        <v>2.7300204462618898</v>
      </c>
      <c r="P76" s="52">
        <f t="shared" ref="P76:P82" si="117">(O76-N76)/N76</f>
        <v>0.18872743834474529</v>
      </c>
    </row>
    <row r="77" spans="1:16" ht="20.100000000000001" customHeight="1" x14ac:dyDescent="0.25">
      <c r="A77" s="38" t="s">
        <v>168</v>
      </c>
      <c r="B77" s="19">
        <v>165.30000000000004</v>
      </c>
      <c r="C77" s="140">
        <v>150</v>
      </c>
      <c r="D77" s="247">
        <f t="shared" si="78"/>
        <v>1.9521400911471098E-2</v>
      </c>
      <c r="E77" s="215">
        <f t="shared" si="79"/>
        <v>2.3636303471227516E-2</v>
      </c>
      <c r="F77" s="52">
        <f t="shared" si="80"/>
        <v>-9.2558983666061925E-2</v>
      </c>
      <c r="H77" s="19">
        <v>31.826000000000004</v>
      </c>
      <c r="I77" s="140">
        <v>28.122</v>
      </c>
      <c r="J77" s="214">
        <f t="shared" si="81"/>
        <v>7.2429004737265624E-3</v>
      </c>
      <c r="K77" s="215">
        <f t="shared" si="82"/>
        <v>7.396259841691317E-3</v>
      </c>
      <c r="L77" s="52">
        <f t="shared" si="114"/>
        <v>-0.11638283164708112</v>
      </c>
      <c r="N77" s="40">
        <f t="shared" si="115"/>
        <v>1.9253478523895944</v>
      </c>
      <c r="O77" s="143">
        <f t="shared" si="116"/>
        <v>1.8748</v>
      </c>
      <c r="P77" s="52">
        <f t="shared" si="117"/>
        <v>-2.6253880475083105E-2</v>
      </c>
    </row>
    <row r="78" spans="1:16" ht="20.100000000000001" customHeight="1" x14ac:dyDescent="0.25">
      <c r="A78" s="38" t="s">
        <v>161</v>
      </c>
      <c r="B78" s="19">
        <v>18.39</v>
      </c>
      <c r="C78" s="140">
        <v>39.959999999999994</v>
      </c>
      <c r="D78" s="247">
        <f t="shared" si="78"/>
        <v>2.1718001377008678E-3</v>
      </c>
      <c r="E78" s="215">
        <f t="shared" si="79"/>
        <v>6.29671124473501E-3</v>
      </c>
      <c r="F78" s="52">
        <f t="shared" si="80"/>
        <v>1.1729200652528544</v>
      </c>
      <c r="H78" s="19">
        <v>11.254000000000001</v>
      </c>
      <c r="I78" s="140">
        <v>26.406000000000002</v>
      </c>
      <c r="J78" s="214">
        <f t="shared" si="81"/>
        <v>2.5611638890001487E-3</v>
      </c>
      <c r="K78" s="215">
        <f t="shared" si="82"/>
        <v>6.9449412338987602E-3</v>
      </c>
      <c r="L78" s="52">
        <f t="shared" si="114"/>
        <v>1.346365736626977</v>
      </c>
      <c r="N78" s="40">
        <f t="shared" ref="N78:N79" si="118">(H78/B78)*10</f>
        <v>6.1196302338227309</v>
      </c>
      <c r="O78" s="143">
        <f t="shared" ref="O78:O79" si="119">(I78/C78)*10</f>
        <v>6.6081081081081097</v>
      </c>
      <c r="P78" s="52">
        <f t="shared" ref="P78:P79" si="120">(O78-N78)/N78</f>
        <v>7.9821468883135904E-2</v>
      </c>
    </row>
    <row r="79" spans="1:16" ht="20.100000000000001" customHeight="1" x14ac:dyDescent="0.25">
      <c r="A79" s="38" t="s">
        <v>230</v>
      </c>
      <c r="B79" s="19">
        <v>92.75</v>
      </c>
      <c r="C79" s="140">
        <v>83.029999999999987</v>
      </c>
      <c r="D79" s="247">
        <f t="shared" si="78"/>
        <v>1.0953478127882299E-2</v>
      </c>
      <c r="E79" s="215">
        <f t="shared" si="79"/>
        <v>1.3083481848106803E-2</v>
      </c>
      <c r="F79" s="52">
        <f t="shared" si="80"/>
        <v>-0.10479784366576833</v>
      </c>
      <c r="H79" s="19">
        <v>29.841999999999995</v>
      </c>
      <c r="I79" s="140">
        <v>25.831999999999997</v>
      </c>
      <c r="J79" s="214">
        <f t="shared" si="81"/>
        <v>6.7913855318591093E-3</v>
      </c>
      <c r="K79" s="215">
        <f t="shared" si="82"/>
        <v>6.7939756856045122E-3</v>
      </c>
      <c r="L79" s="52">
        <f t="shared" si="114"/>
        <v>-0.13437437169090538</v>
      </c>
      <c r="N79" s="40">
        <f t="shared" si="118"/>
        <v>3.2174663072776277</v>
      </c>
      <c r="O79" s="143">
        <f t="shared" si="119"/>
        <v>3.1111646392870047</v>
      </c>
      <c r="P79" s="52">
        <f t="shared" si="120"/>
        <v>-3.3038937424201748E-2</v>
      </c>
    </row>
    <row r="80" spans="1:16" ht="20.100000000000001" customHeight="1" x14ac:dyDescent="0.25">
      <c r="A80" s="38" t="s">
        <v>231</v>
      </c>
      <c r="B80" s="19">
        <v>763.41000000000008</v>
      </c>
      <c r="C80" s="140">
        <v>56.92</v>
      </c>
      <c r="D80" s="247">
        <f t="shared" si="78"/>
        <v>9.0156277494411075E-2</v>
      </c>
      <c r="E80" s="215">
        <f t="shared" si="79"/>
        <v>8.9691892905484696E-3</v>
      </c>
      <c r="F80" s="52">
        <f t="shared" si="80"/>
        <v>-0.92543980298921946</v>
      </c>
      <c r="H80" s="19">
        <v>179.75900000000001</v>
      </c>
      <c r="I80" s="140">
        <v>20.989000000000001</v>
      </c>
      <c r="J80" s="214">
        <f t="shared" si="81"/>
        <v>4.0909210904814086E-2</v>
      </c>
      <c r="K80" s="215">
        <f t="shared" si="82"/>
        <v>5.5202367476445153E-3</v>
      </c>
      <c r="L80" s="52">
        <f t="shared" si="114"/>
        <v>-0.88323811325163137</v>
      </c>
      <c r="N80" s="40">
        <f t="shared" si="115"/>
        <v>2.3546849006431665</v>
      </c>
      <c r="O80" s="143">
        <f t="shared" si="116"/>
        <v>3.687456078706957</v>
      </c>
      <c r="P80" s="52">
        <f t="shared" si="117"/>
        <v>0.56600829168257416</v>
      </c>
    </row>
    <row r="81" spans="1:16" ht="20.100000000000001" customHeight="1" x14ac:dyDescent="0.25">
      <c r="A81" s="38" t="s">
        <v>232</v>
      </c>
      <c r="B81" s="19">
        <v>6.1099999999999994</v>
      </c>
      <c r="C81" s="140">
        <v>6.0200000000000005</v>
      </c>
      <c r="D81" s="247">
        <f t="shared" si="78"/>
        <v>7.2157144324917343E-4</v>
      </c>
      <c r="E81" s="215">
        <f t="shared" si="79"/>
        <v>9.4860364597859777E-4</v>
      </c>
      <c r="F81" s="52">
        <f t="shared" si="80"/>
        <v>-1.47299509001635E-2</v>
      </c>
      <c r="H81" s="19">
        <v>27.400000000000002</v>
      </c>
      <c r="I81" s="140">
        <v>20.069000000000003</v>
      </c>
      <c r="J81" s="214">
        <f t="shared" si="81"/>
        <v>6.2356398221613714E-3</v>
      </c>
      <c r="K81" s="215">
        <f t="shared" si="82"/>
        <v>5.2782710604830051E-3</v>
      </c>
      <c r="L81" s="52">
        <f t="shared" si="114"/>
        <v>-0.26755474452554739</v>
      </c>
      <c r="N81" s="40">
        <f t="shared" si="115"/>
        <v>44.844517184942717</v>
      </c>
      <c r="O81" s="143">
        <f t="shared" si="116"/>
        <v>33.337209302325583</v>
      </c>
      <c r="P81" s="52">
        <f t="shared" si="117"/>
        <v>-0.25660456628755723</v>
      </c>
    </row>
    <row r="82" spans="1:16" ht="20.100000000000001" customHeight="1" x14ac:dyDescent="0.25">
      <c r="A82" s="38" t="s">
        <v>165</v>
      </c>
      <c r="B82" s="19">
        <v>4.51</v>
      </c>
      <c r="C82" s="140">
        <v>50.13</v>
      </c>
      <c r="D82" s="247">
        <f t="shared" si="78"/>
        <v>5.3261656449325246E-4</v>
      </c>
      <c r="E82" s="215">
        <f t="shared" si="79"/>
        <v>7.8992526200842364E-3</v>
      </c>
      <c r="F82" s="52">
        <f t="shared" si="80"/>
        <v>10.115299334811532</v>
      </c>
      <c r="H82" s="19">
        <v>4.18</v>
      </c>
      <c r="I82" s="140">
        <v>19.448999999999998</v>
      </c>
      <c r="J82" s="214">
        <f t="shared" si="81"/>
        <v>9.5127644002315802E-4</v>
      </c>
      <c r="K82" s="215">
        <f t="shared" si="82"/>
        <v>5.1152072278306815E-3</v>
      </c>
      <c r="L82" s="52">
        <f t="shared" si="114"/>
        <v>3.6528708133971288</v>
      </c>
      <c r="N82" s="40">
        <f t="shared" si="115"/>
        <v>9.2682926829268286</v>
      </c>
      <c r="O82" s="143">
        <f t="shared" si="116"/>
        <v>3.8797127468581682</v>
      </c>
      <c r="P82" s="52">
        <f t="shared" si="117"/>
        <v>-0.58139941415477658</v>
      </c>
    </row>
    <row r="83" spans="1:16" ht="20.100000000000001" customHeight="1" thickBot="1" x14ac:dyDescent="0.3">
      <c r="A83" s="8" t="s">
        <v>17</v>
      </c>
      <c r="B83" s="19">
        <f>B84-SUM(B62:B82)</f>
        <v>1221.7000000000007</v>
      </c>
      <c r="C83" s="142">
        <f>C84-SUM(C62:C82)</f>
        <v>391.69000000000142</v>
      </c>
      <c r="D83" s="247">
        <f t="shared" si="78"/>
        <v>0.14427885961006806</v>
      </c>
      <c r="E83" s="215">
        <f t="shared" si="79"/>
        <v>6.1720691377634265E-2</v>
      </c>
      <c r="F83" s="52">
        <f t="shared" si="80"/>
        <v>-0.679389375460423</v>
      </c>
      <c r="H83" s="19">
        <f>H84-SUM(H62:H82)</f>
        <v>555.12700000000132</v>
      </c>
      <c r="I83" s="142">
        <f>I84-SUM(I62:I82)</f>
        <v>190.02900000000091</v>
      </c>
      <c r="J83" s="214">
        <f t="shared" si="81"/>
        <v>0.12633474553127677</v>
      </c>
      <c r="K83" s="215">
        <f t="shared" si="82"/>
        <v>4.9978801701755421E-2</v>
      </c>
      <c r="L83" s="52">
        <f t="shared" ref="L83" si="121">(I83-H83)/H83</f>
        <v>-0.65768373723490214</v>
      </c>
      <c r="N83" s="40">
        <f t="shared" ref="N83:O84" si="122">(H83/B83)*10</f>
        <v>4.5438896619464764</v>
      </c>
      <c r="O83" s="143">
        <f t="shared" ref="O83" si="123">(I83/C83)*10</f>
        <v>4.851515228879987</v>
      </c>
      <c r="P83" s="52">
        <f t="shared" ref="P83" si="124">(O83-N83)/N83</f>
        <v>6.7700932421350293E-2</v>
      </c>
    </row>
    <row r="84" spans="1:16" ht="26.25" customHeight="1" thickBot="1" x14ac:dyDescent="0.3">
      <c r="A84" s="12" t="s">
        <v>18</v>
      </c>
      <c r="B84" s="17">
        <v>8467.630000000001</v>
      </c>
      <c r="C84" s="145">
        <v>6346.1700000000028</v>
      </c>
      <c r="D84" s="243">
        <f>SUM(D62:D83)</f>
        <v>1.0000000000000002</v>
      </c>
      <c r="E84" s="244">
        <f>SUM(E62:E83)</f>
        <v>0.99999999999999978</v>
      </c>
      <c r="F84" s="57">
        <f>(C84-B84)/B84</f>
        <v>-0.25053763567845999</v>
      </c>
      <c r="G84" s="1"/>
      <c r="H84" s="17">
        <v>4394.0960000000014</v>
      </c>
      <c r="I84" s="145">
        <v>3802.1920000000009</v>
      </c>
      <c r="J84" s="255">
        <f t="shared" si="81"/>
        <v>1</v>
      </c>
      <c r="K84" s="244">
        <f t="shared" si="82"/>
        <v>1</v>
      </c>
      <c r="L84" s="57">
        <f>(I84-H84)/H84</f>
        <v>-0.13470438515681046</v>
      </c>
      <c r="M84" s="1"/>
      <c r="N84" s="37">
        <f t="shared" si="122"/>
        <v>5.1892867307617374</v>
      </c>
      <c r="O84" s="150">
        <f t="shared" si="122"/>
        <v>5.9913175978582345</v>
      </c>
      <c r="P84" s="57">
        <f>(O84-N84)/N84</f>
        <v>0.1545551264959234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3" t="s">
        <v>16</v>
      </c>
      <c r="B3" s="326"/>
      <c r="C3" s="326"/>
      <c r="D3" s="348" t="s">
        <v>1</v>
      </c>
      <c r="E3" s="346"/>
      <c r="F3" s="348" t="s">
        <v>104</v>
      </c>
      <c r="G3" s="346"/>
      <c r="H3" s="130" t="s">
        <v>0</v>
      </c>
      <c r="J3" s="350" t="s">
        <v>19</v>
      </c>
      <c r="K3" s="346"/>
      <c r="L3" s="344" t="s">
        <v>104</v>
      </c>
      <c r="M3" s="345"/>
      <c r="N3" s="130" t="s">
        <v>0</v>
      </c>
      <c r="P3" s="356" t="s">
        <v>22</v>
      </c>
      <c r="Q3" s="346"/>
      <c r="R3" s="130" t="s">
        <v>0</v>
      </c>
    </row>
    <row r="4" spans="1:18" x14ac:dyDescent="0.25">
      <c r="A4" s="347"/>
      <c r="B4" s="327"/>
      <c r="C4" s="327"/>
      <c r="D4" s="351" t="s">
        <v>205</v>
      </c>
      <c r="E4" s="353"/>
      <c r="F4" s="351" t="str">
        <f>D4</f>
        <v>jan-jul</v>
      </c>
      <c r="G4" s="353"/>
      <c r="H4" s="131" t="s">
        <v>151</v>
      </c>
      <c r="J4" s="354" t="str">
        <f>D4</f>
        <v>jan-jul</v>
      </c>
      <c r="K4" s="353"/>
      <c r="L4" s="355" t="str">
        <f>D4</f>
        <v>jan-jul</v>
      </c>
      <c r="M4" s="343"/>
      <c r="N4" s="131" t="str">
        <f>H4</f>
        <v>2023/2022</v>
      </c>
      <c r="P4" s="354" t="str">
        <f>D4</f>
        <v>jan-jul</v>
      </c>
      <c r="Q4" s="352"/>
      <c r="R4" s="131" t="str">
        <f>N4</f>
        <v>2023/2022</v>
      </c>
    </row>
    <row r="5" spans="1:18" ht="19.5" customHeight="1" thickBot="1" x14ac:dyDescent="0.3">
      <c r="A5" s="334"/>
      <c r="B5" s="357"/>
      <c r="C5" s="357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231023.00000000003</v>
      </c>
      <c r="E6" s="147">
        <v>218665.54000000015</v>
      </c>
      <c r="F6" s="247">
        <f>D6/D8</f>
        <v>0.77303838285495285</v>
      </c>
      <c r="G6" s="246">
        <f>E6/E8</f>
        <v>0.69844086434163266</v>
      </c>
      <c r="H6" s="165">
        <f>(E6-D6)/D6</f>
        <v>-5.3490171974218473E-2</v>
      </c>
      <c r="I6" s="1"/>
      <c r="J6" s="115">
        <v>99651.964000000051</v>
      </c>
      <c r="K6" s="147">
        <v>97007.729999999967</v>
      </c>
      <c r="L6" s="247">
        <f>J6/J8</f>
        <v>0.63385476703583565</v>
      </c>
      <c r="M6" s="246">
        <f>K6/K8</f>
        <v>0.5802678104185709</v>
      </c>
      <c r="N6" s="165">
        <f>(K6-J6)/J6</f>
        <v>-2.6534690274645091E-2</v>
      </c>
      <c r="P6" s="27">
        <f t="shared" ref="P6:Q8" si="0">(J6/D6)*10</f>
        <v>4.3135083519822723</v>
      </c>
      <c r="Q6" s="152">
        <f t="shared" si="0"/>
        <v>4.4363519738866906</v>
      </c>
      <c r="R6" s="165">
        <f>(Q6-P6)/P6</f>
        <v>2.8478818604342204E-2</v>
      </c>
    </row>
    <row r="7" spans="1:18" ht="24" customHeight="1" thickBot="1" x14ac:dyDescent="0.3">
      <c r="A7" s="161" t="s">
        <v>21</v>
      </c>
      <c r="B7" s="1"/>
      <c r="C7" s="1"/>
      <c r="D7" s="117">
        <v>67827.619999999952</v>
      </c>
      <c r="E7" s="140">
        <v>94411.129999999946</v>
      </c>
      <c r="F7" s="247">
        <f>D7/D8</f>
        <v>0.22696161714504709</v>
      </c>
      <c r="G7" s="215">
        <f>E7/E8</f>
        <v>0.30155913565836739</v>
      </c>
      <c r="H7" s="55">
        <f t="shared" ref="H7:H8" si="1">(E7-D7)/D7</f>
        <v>0.39192750681801919</v>
      </c>
      <c r="J7" s="196">
        <v>57563.804000000055</v>
      </c>
      <c r="K7" s="142">
        <v>70169.784</v>
      </c>
      <c r="L7" s="247">
        <f>J7/J8</f>
        <v>0.3661452329641644</v>
      </c>
      <c r="M7" s="215">
        <f>K7/K8</f>
        <v>0.4197321895814291</v>
      </c>
      <c r="N7" s="102">
        <f t="shared" ref="N7:N8" si="2">(K7-J7)/J7</f>
        <v>0.21899143427004811</v>
      </c>
      <c r="P7" s="27">
        <f t="shared" si="0"/>
        <v>8.4867792795914259</v>
      </c>
      <c r="Q7" s="152">
        <f t="shared" si="0"/>
        <v>7.4323635359517501</v>
      </c>
      <c r="R7" s="102">
        <f t="shared" ref="R7:R8" si="3">(Q7-P7)/P7</f>
        <v>-0.12424215463871918</v>
      </c>
    </row>
    <row r="8" spans="1:18" ht="26.25" customHeight="1" thickBot="1" x14ac:dyDescent="0.3">
      <c r="A8" s="12" t="s">
        <v>12</v>
      </c>
      <c r="B8" s="162"/>
      <c r="C8" s="162"/>
      <c r="D8" s="163">
        <v>298850.62</v>
      </c>
      <c r="E8" s="145">
        <v>313076.6700000001</v>
      </c>
      <c r="F8" s="243">
        <f>SUM(F6:F7)</f>
        <v>1</v>
      </c>
      <c r="G8" s="244">
        <f>SUM(G6:G7)</f>
        <v>1</v>
      </c>
      <c r="H8" s="164">
        <f t="shared" si="1"/>
        <v>4.7602544709460883E-2</v>
      </c>
      <c r="I8" s="1"/>
      <c r="J8" s="17">
        <v>157215.7680000001</v>
      </c>
      <c r="K8" s="145">
        <v>167177.51399999997</v>
      </c>
      <c r="L8" s="243">
        <f>SUM(L6:L7)</f>
        <v>1</v>
      </c>
      <c r="M8" s="244">
        <f>SUM(M6:M7)</f>
        <v>1</v>
      </c>
      <c r="N8" s="164">
        <f t="shared" si="2"/>
        <v>6.3363529795560092E-2</v>
      </c>
      <c r="O8" s="1"/>
      <c r="P8" s="29">
        <f t="shared" si="0"/>
        <v>5.2606806704968552</v>
      </c>
      <c r="Q8" s="146">
        <f t="shared" si="0"/>
        <v>5.3398266309655051</v>
      </c>
      <c r="R8" s="164">
        <f t="shared" si="3"/>
        <v>1.5044813670694608E-2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F5</f>
        <v>2023/2022</v>
      </c>
    </row>
    <row r="6" spans="1:16" ht="19.5" customHeight="1" thickBot="1" x14ac:dyDescent="0.3">
      <c r="A6" s="362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174</v>
      </c>
      <c r="B7" s="39">
        <v>96735.22</v>
      </c>
      <c r="C7" s="147">
        <v>93542.99</v>
      </c>
      <c r="D7" s="247">
        <f>B7/$B$33</f>
        <v>0.32369087940992025</v>
      </c>
      <c r="E7" s="246">
        <f>C7/$C$33</f>
        <v>0.29878620466992956</v>
      </c>
      <c r="F7" s="52">
        <f>(C7-B7)/B7</f>
        <v>-3.2999666512362261E-2</v>
      </c>
      <c r="H7" s="39">
        <v>38714.205999999998</v>
      </c>
      <c r="I7" s="147">
        <v>39193.654000000002</v>
      </c>
      <c r="J7" s="247">
        <f>H7/$H$33</f>
        <v>0.24624887498561843</v>
      </c>
      <c r="K7" s="246">
        <f>I7/$I$33</f>
        <v>0.23444333548350274</v>
      </c>
      <c r="L7" s="52">
        <f>(I7-H7)/H7</f>
        <v>1.2384291182415158E-2</v>
      </c>
      <c r="N7" s="27">
        <f t="shared" ref="N7:N33" si="0">(H7/B7)*10</f>
        <v>4.0020796975496618</v>
      </c>
      <c r="O7" s="151">
        <f t="shared" ref="O7:O33" si="1">(I7/C7)*10</f>
        <v>4.1899081908756601</v>
      </c>
      <c r="P7" s="61">
        <f>(O7-N7)/N7</f>
        <v>4.6932721864834284E-2</v>
      </c>
    </row>
    <row r="8" spans="1:16" ht="20.100000000000001" customHeight="1" x14ac:dyDescent="0.25">
      <c r="A8" s="8" t="s">
        <v>212</v>
      </c>
      <c r="B8" s="19">
        <v>16602.57</v>
      </c>
      <c r="C8" s="140">
        <v>51193.100000000006</v>
      </c>
      <c r="D8" s="247">
        <f t="shared" ref="D8:D32" si="2">B8/$B$33</f>
        <v>5.555474504285781E-2</v>
      </c>
      <c r="E8" s="215">
        <f t="shared" ref="E8:E32" si="3">C8/$C$33</f>
        <v>0.16351617640496816</v>
      </c>
      <c r="F8" s="52">
        <f t="shared" ref="F8:F33" si="4">(C8-B8)/B8</f>
        <v>2.0834443101278901</v>
      </c>
      <c r="H8" s="19">
        <v>10060.17</v>
      </c>
      <c r="I8" s="140">
        <v>29299.024999999998</v>
      </c>
      <c r="J8" s="247">
        <f t="shared" ref="J8:J32" si="5">H8/$H$33</f>
        <v>6.3989573870223998E-2</v>
      </c>
      <c r="K8" s="215">
        <f t="shared" ref="K8:K32" si="6">I8/$I$33</f>
        <v>0.17525697265721979</v>
      </c>
      <c r="L8" s="52">
        <f t="shared" ref="L8:L33" si="7">(I8-H8)/H8</f>
        <v>1.9123787172582567</v>
      </c>
      <c r="M8" s="1"/>
      <c r="N8" s="27">
        <f t="shared" si="0"/>
        <v>6.0594052607517987</v>
      </c>
      <c r="O8" s="152">
        <f t="shared" si="1"/>
        <v>5.7232371159394511</v>
      </c>
      <c r="P8" s="52">
        <f t="shared" ref="P8:P71" si="8">(O8-N8)/N8</f>
        <v>-5.5478736005625549E-2</v>
      </c>
    </row>
    <row r="9" spans="1:16" ht="20.100000000000001" customHeight="1" x14ac:dyDescent="0.25">
      <c r="A9" s="8" t="s">
        <v>152</v>
      </c>
      <c r="B9" s="19">
        <v>21726.31</v>
      </c>
      <c r="C9" s="140">
        <v>17534.660000000003</v>
      </c>
      <c r="D9" s="247">
        <f t="shared" si="2"/>
        <v>7.2699564752450513E-2</v>
      </c>
      <c r="E9" s="215">
        <f t="shared" si="3"/>
        <v>5.6007558787436962E-2</v>
      </c>
      <c r="F9" s="52">
        <f t="shared" si="4"/>
        <v>-0.19292967834850913</v>
      </c>
      <c r="H9" s="19">
        <v>22096.899000000001</v>
      </c>
      <c r="I9" s="140">
        <v>18223.273999999998</v>
      </c>
      <c r="J9" s="247">
        <f t="shared" si="5"/>
        <v>0.14055141720899136</v>
      </c>
      <c r="K9" s="215">
        <f t="shared" si="6"/>
        <v>0.10900553288524188</v>
      </c>
      <c r="L9" s="52">
        <f t="shared" si="7"/>
        <v>-0.17530174709130017</v>
      </c>
      <c r="N9" s="27">
        <f t="shared" si="0"/>
        <v>10.170571532855785</v>
      </c>
      <c r="O9" s="152">
        <f t="shared" si="1"/>
        <v>10.392715912370125</v>
      </c>
      <c r="P9" s="52">
        <f t="shared" si="8"/>
        <v>2.1841877695536385E-2</v>
      </c>
    </row>
    <row r="10" spans="1:16" ht="20.100000000000001" customHeight="1" x14ac:dyDescent="0.25">
      <c r="A10" s="8" t="s">
        <v>176</v>
      </c>
      <c r="B10" s="19">
        <v>46313.77</v>
      </c>
      <c r="C10" s="140">
        <v>39979.33</v>
      </c>
      <c r="D10" s="247">
        <f t="shared" si="2"/>
        <v>0.15497297613101807</v>
      </c>
      <c r="E10" s="215">
        <f t="shared" si="3"/>
        <v>0.1276982088764391</v>
      </c>
      <c r="F10" s="52">
        <f t="shared" si="4"/>
        <v>-0.1367722817641491</v>
      </c>
      <c r="H10" s="19">
        <v>18556.858</v>
      </c>
      <c r="I10" s="140">
        <v>17132.359999999997</v>
      </c>
      <c r="J10" s="247">
        <f t="shared" si="5"/>
        <v>0.11803433100934249</v>
      </c>
      <c r="K10" s="215">
        <f t="shared" si="6"/>
        <v>0.10248005003830829</v>
      </c>
      <c r="L10" s="52">
        <f t="shared" si="7"/>
        <v>-7.6763965106593113E-2</v>
      </c>
      <c r="N10" s="27">
        <f t="shared" si="0"/>
        <v>4.0067690451457523</v>
      </c>
      <c r="O10" s="152">
        <f t="shared" si="1"/>
        <v>4.2853044310647519</v>
      </c>
      <c r="P10" s="52">
        <f t="shared" si="8"/>
        <v>6.95162068940431E-2</v>
      </c>
    </row>
    <row r="11" spans="1:16" ht="20.100000000000001" customHeight="1" x14ac:dyDescent="0.25">
      <c r="A11" s="8" t="s">
        <v>177</v>
      </c>
      <c r="B11" s="19">
        <v>37584.570000000007</v>
      </c>
      <c r="C11" s="140">
        <v>36533.4</v>
      </c>
      <c r="D11" s="247">
        <f t="shared" si="2"/>
        <v>0.12576373440349553</v>
      </c>
      <c r="E11" s="215">
        <f t="shared" si="3"/>
        <v>0.11669154395950358</v>
      </c>
      <c r="F11" s="52">
        <f t="shared" si="4"/>
        <v>-2.7968126281609856E-2</v>
      </c>
      <c r="H11" s="19">
        <v>15371.067000000003</v>
      </c>
      <c r="I11" s="140">
        <v>15024.596</v>
      </c>
      <c r="J11" s="247">
        <f t="shared" si="5"/>
        <v>9.7770517522135558E-2</v>
      </c>
      <c r="K11" s="215">
        <f t="shared" si="6"/>
        <v>8.9872110432267754E-2</v>
      </c>
      <c r="L11" s="52">
        <f t="shared" si="7"/>
        <v>-2.2540465147930403E-2</v>
      </c>
      <c r="N11" s="27">
        <f t="shared" si="0"/>
        <v>4.0897280453122118</v>
      </c>
      <c r="O11" s="152">
        <f t="shared" si="1"/>
        <v>4.1125643931306692</v>
      </c>
      <c r="P11" s="52">
        <f t="shared" si="8"/>
        <v>5.5838304076558983E-3</v>
      </c>
    </row>
    <row r="12" spans="1:16" ht="20.100000000000001" customHeight="1" x14ac:dyDescent="0.25">
      <c r="A12" s="8" t="s">
        <v>175</v>
      </c>
      <c r="B12" s="19">
        <v>17152.120000000003</v>
      </c>
      <c r="C12" s="140">
        <v>18025.96</v>
      </c>
      <c r="D12" s="247">
        <f t="shared" si="2"/>
        <v>5.7393623610350837E-2</v>
      </c>
      <c r="E12" s="215">
        <f t="shared" si="3"/>
        <v>5.7576822955220514E-2</v>
      </c>
      <c r="F12" s="52">
        <f t="shared" si="4"/>
        <v>5.0946471923004055E-2</v>
      </c>
      <c r="H12" s="19">
        <v>8124.2779999999993</v>
      </c>
      <c r="I12" s="140">
        <v>8209.5480000000007</v>
      </c>
      <c r="J12" s="247">
        <f t="shared" si="5"/>
        <v>5.167597438445231E-2</v>
      </c>
      <c r="K12" s="215">
        <f t="shared" si="6"/>
        <v>4.910677162001581E-2</v>
      </c>
      <c r="L12" s="52">
        <f t="shared" si="7"/>
        <v>1.049570189498702E-2</v>
      </c>
      <c r="N12" s="27">
        <f t="shared" si="0"/>
        <v>4.7366028222750298</v>
      </c>
      <c r="O12" s="152">
        <f t="shared" si="1"/>
        <v>4.5542916993047813</v>
      </c>
      <c r="P12" s="52">
        <f t="shared" si="8"/>
        <v>-3.8489848064289033E-2</v>
      </c>
    </row>
    <row r="13" spans="1:16" ht="20.100000000000001" customHeight="1" x14ac:dyDescent="0.25">
      <c r="A13" s="8" t="s">
        <v>181</v>
      </c>
      <c r="B13" s="19">
        <v>7821.329999999999</v>
      </c>
      <c r="C13" s="140">
        <v>7599.48</v>
      </c>
      <c r="D13" s="247">
        <f t="shared" si="2"/>
        <v>2.6171369495569363E-2</v>
      </c>
      <c r="E13" s="215">
        <f t="shared" si="3"/>
        <v>2.4273542963134234E-2</v>
      </c>
      <c r="F13" s="52">
        <f t="shared" si="4"/>
        <v>-2.8364741035092431E-2</v>
      </c>
      <c r="H13" s="19">
        <v>5965.9290000000001</v>
      </c>
      <c r="I13" s="140">
        <v>5444.8779999999997</v>
      </c>
      <c r="J13" s="247">
        <f t="shared" si="5"/>
        <v>3.7947395963488846E-2</v>
      </c>
      <c r="K13" s="215">
        <f t="shared" si="6"/>
        <v>3.2569439930779182E-2</v>
      </c>
      <c r="L13" s="52">
        <f t="shared" si="7"/>
        <v>-8.7337780922300684E-2</v>
      </c>
      <c r="N13" s="27">
        <f t="shared" si="0"/>
        <v>7.6277679115955985</v>
      </c>
      <c r="O13" s="152">
        <f t="shared" si="1"/>
        <v>7.1648033812839831</v>
      </c>
      <c r="P13" s="52">
        <f t="shared" si="8"/>
        <v>-6.0694627271999833E-2</v>
      </c>
    </row>
    <row r="14" spans="1:16" ht="20.100000000000001" customHeight="1" x14ac:dyDescent="0.25">
      <c r="A14" s="8" t="s">
        <v>154</v>
      </c>
      <c r="B14" s="19">
        <v>6206.3200000000006</v>
      </c>
      <c r="C14" s="140">
        <v>5314.8200000000006</v>
      </c>
      <c r="D14" s="247">
        <f t="shared" si="2"/>
        <v>2.0767298391417072E-2</v>
      </c>
      <c r="E14" s="215">
        <f t="shared" si="3"/>
        <v>1.697609726077641E-2</v>
      </c>
      <c r="F14" s="52">
        <f t="shared" si="4"/>
        <v>-0.1436438984776808</v>
      </c>
      <c r="H14" s="19">
        <v>6111.8919999999989</v>
      </c>
      <c r="I14" s="140">
        <v>5031.1900000000005</v>
      </c>
      <c r="J14" s="247">
        <f t="shared" si="5"/>
        <v>3.8875820649236642E-2</v>
      </c>
      <c r="K14" s="215">
        <f t="shared" si="6"/>
        <v>3.0094896613907043E-2</v>
      </c>
      <c r="L14" s="52">
        <f t="shared" si="7"/>
        <v>-0.17681955113081163</v>
      </c>
      <c r="N14" s="27">
        <f t="shared" si="0"/>
        <v>9.8478518671289876</v>
      </c>
      <c r="O14" s="152">
        <f t="shared" si="1"/>
        <v>9.4663412871931705</v>
      </c>
      <c r="P14" s="52">
        <f t="shared" si="8"/>
        <v>-3.8740487274108601E-2</v>
      </c>
    </row>
    <row r="15" spans="1:16" ht="20.100000000000001" customHeight="1" x14ac:dyDescent="0.25">
      <c r="A15" s="8" t="s">
        <v>159</v>
      </c>
      <c r="B15" s="19">
        <v>1101.52</v>
      </c>
      <c r="C15" s="140">
        <v>1229.3300000000002</v>
      </c>
      <c r="D15" s="247">
        <f t="shared" si="2"/>
        <v>3.6858548260666111E-3</v>
      </c>
      <c r="E15" s="215">
        <f t="shared" si="3"/>
        <v>3.9266100536970707E-3</v>
      </c>
      <c r="F15" s="52">
        <f t="shared" si="4"/>
        <v>0.11603057593144035</v>
      </c>
      <c r="H15" s="19">
        <v>3013.873</v>
      </c>
      <c r="I15" s="140">
        <v>3702.5200000000004</v>
      </c>
      <c r="J15" s="247">
        <f t="shared" si="5"/>
        <v>1.9170297218533444E-2</v>
      </c>
      <c r="K15" s="215">
        <f t="shared" si="6"/>
        <v>2.2147236858660296E-2</v>
      </c>
      <c r="L15" s="52">
        <f t="shared" si="7"/>
        <v>0.228492375093443</v>
      </c>
      <c r="N15" s="27">
        <f t="shared" si="0"/>
        <v>27.36103747548842</v>
      </c>
      <c r="O15" s="152">
        <f t="shared" si="1"/>
        <v>30.118194463650934</v>
      </c>
      <c r="P15" s="52">
        <f t="shared" si="8"/>
        <v>0.10076946061100689</v>
      </c>
    </row>
    <row r="16" spans="1:16" ht="20.100000000000001" customHeight="1" x14ac:dyDescent="0.25">
      <c r="A16" s="8" t="s">
        <v>180</v>
      </c>
      <c r="B16" s="19">
        <v>7801.5499999999993</v>
      </c>
      <c r="C16" s="140">
        <v>6696.59</v>
      </c>
      <c r="D16" s="247">
        <f t="shared" si="2"/>
        <v>2.6105182582522306E-2</v>
      </c>
      <c r="E16" s="215">
        <f t="shared" si="3"/>
        <v>2.1389616798977704E-2</v>
      </c>
      <c r="F16" s="52">
        <f t="shared" si="4"/>
        <v>-0.14163339336413908</v>
      </c>
      <c r="H16" s="19">
        <v>3488.4749999999999</v>
      </c>
      <c r="I16" s="140">
        <v>3206.4250000000002</v>
      </c>
      <c r="J16" s="247">
        <f t="shared" si="5"/>
        <v>2.2189091109487181E-2</v>
      </c>
      <c r="K16" s="215">
        <f t="shared" si="6"/>
        <v>1.9179762417091559E-2</v>
      </c>
      <c r="L16" s="52">
        <f t="shared" si="7"/>
        <v>-8.0851948200861334E-2</v>
      </c>
      <c r="N16" s="27">
        <f t="shared" si="0"/>
        <v>4.4715152758105763</v>
      </c>
      <c r="O16" s="152">
        <f t="shared" si="1"/>
        <v>4.7881459070960002</v>
      </c>
      <c r="P16" s="52">
        <f t="shared" si="8"/>
        <v>7.0810589197422905E-2</v>
      </c>
    </row>
    <row r="17" spans="1:16" ht="20.100000000000001" customHeight="1" x14ac:dyDescent="0.25">
      <c r="A17" s="8" t="s">
        <v>156</v>
      </c>
      <c r="B17" s="19">
        <v>3951.19</v>
      </c>
      <c r="C17" s="140">
        <v>3462.51</v>
      </c>
      <c r="D17" s="247">
        <f t="shared" si="2"/>
        <v>1.3221287611851019E-2</v>
      </c>
      <c r="E17" s="215">
        <f t="shared" si="3"/>
        <v>1.1059623190702776E-2</v>
      </c>
      <c r="F17" s="52">
        <f t="shared" si="4"/>
        <v>-0.12367919538164447</v>
      </c>
      <c r="H17" s="19">
        <v>2495.181</v>
      </c>
      <c r="I17" s="140">
        <v>2152.7910000000002</v>
      </c>
      <c r="J17" s="247">
        <f t="shared" si="5"/>
        <v>1.5871060719558357E-2</v>
      </c>
      <c r="K17" s="215">
        <f t="shared" si="6"/>
        <v>1.2877276067162949E-2</v>
      </c>
      <c r="L17" s="52">
        <f t="shared" si="7"/>
        <v>-0.13722050624784329</v>
      </c>
      <c r="N17" s="27">
        <f t="shared" si="0"/>
        <v>6.3150114269372013</v>
      </c>
      <c r="O17" s="152">
        <f t="shared" si="1"/>
        <v>6.2174289749343679</v>
      </c>
      <c r="P17" s="52">
        <f t="shared" si="8"/>
        <v>-1.5452458500167942E-2</v>
      </c>
    </row>
    <row r="18" spans="1:16" ht="20.100000000000001" customHeight="1" x14ac:dyDescent="0.25">
      <c r="A18" s="8" t="s">
        <v>163</v>
      </c>
      <c r="B18" s="19">
        <v>2606.15</v>
      </c>
      <c r="C18" s="140">
        <v>2144.75</v>
      </c>
      <c r="D18" s="247">
        <f t="shared" si="2"/>
        <v>8.7205775246509357E-3</v>
      </c>
      <c r="E18" s="215">
        <f t="shared" si="3"/>
        <v>6.850558363227767E-3</v>
      </c>
      <c r="F18" s="52">
        <f t="shared" si="4"/>
        <v>-0.17704276423076187</v>
      </c>
      <c r="H18" s="19">
        <v>2449.35</v>
      </c>
      <c r="I18" s="140">
        <v>1905.7139999999999</v>
      </c>
      <c r="J18" s="247">
        <f t="shared" si="5"/>
        <v>1.5579544158700413E-2</v>
      </c>
      <c r="K18" s="215">
        <f t="shared" si="6"/>
        <v>1.1399344052932853E-2</v>
      </c>
      <c r="L18" s="52">
        <f t="shared" si="7"/>
        <v>-0.2219511298916039</v>
      </c>
      <c r="N18" s="27">
        <f t="shared" si="0"/>
        <v>9.3983462195192136</v>
      </c>
      <c r="O18" s="152">
        <f t="shared" si="1"/>
        <v>8.8854831565450514</v>
      </c>
      <c r="P18" s="52">
        <f t="shared" si="8"/>
        <v>-5.4569500952093938E-2</v>
      </c>
    </row>
    <row r="19" spans="1:16" ht="20.100000000000001" customHeight="1" x14ac:dyDescent="0.25">
      <c r="A19" s="8" t="s">
        <v>184</v>
      </c>
      <c r="B19" s="19">
        <v>3903.2799999999997</v>
      </c>
      <c r="C19" s="140">
        <v>3336.2599999999998</v>
      </c>
      <c r="D19" s="247">
        <f t="shared" si="2"/>
        <v>1.3060973405375556E-2</v>
      </c>
      <c r="E19" s="215">
        <f t="shared" si="3"/>
        <v>1.065636733647384E-2</v>
      </c>
      <c r="F19" s="52">
        <f t="shared" si="4"/>
        <v>-0.14526756983869976</v>
      </c>
      <c r="H19" s="19">
        <v>2041.2230000000002</v>
      </c>
      <c r="I19" s="140">
        <v>1732.5639999999999</v>
      </c>
      <c r="J19" s="247">
        <f t="shared" si="5"/>
        <v>1.298357681272784E-2</v>
      </c>
      <c r="K19" s="215">
        <f t="shared" si="6"/>
        <v>1.0363618638329547E-2</v>
      </c>
      <c r="L19" s="52">
        <f t="shared" si="7"/>
        <v>-0.151212777829762</v>
      </c>
      <c r="N19" s="27">
        <f t="shared" si="0"/>
        <v>5.2295069787460813</v>
      </c>
      <c r="O19" s="152">
        <f t="shared" si="1"/>
        <v>5.1931324297266999</v>
      </c>
      <c r="P19" s="52">
        <f t="shared" si="8"/>
        <v>-6.9556363854596523E-3</v>
      </c>
    </row>
    <row r="20" spans="1:16" ht="20.100000000000001" customHeight="1" x14ac:dyDescent="0.25">
      <c r="A20" s="8" t="s">
        <v>153</v>
      </c>
      <c r="B20" s="19">
        <v>3578.5</v>
      </c>
      <c r="C20" s="140">
        <v>3190.3399999999997</v>
      </c>
      <c r="D20" s="247">
        <f t="shared" si="2"/>
        <v>1.1974209723908207E-2</v>
      </c>
      <c r="E20" s="215">
        <f t="shared" si="3"/>
        <v>1.0190283421629594E-2</v>
      </c>
      <c r="F20" s="52">
        <f t="shared" si="4"/>
        <v>-0.10847002934190311</v>
      </c>
      <c r="H20" s="19">
        <v>1749.3400000000001</v>
      </c>
      <c r="I20" s="140">
        <v>1601.789</v>
      </c>
      <c r="J20" s="247">
        <f t="shared" si="5"/>
        <v>1.1127000950693442E-2</v>
      </c>
      <c r="K20" s="215">
        <f t="shared" si="6"/>
        <v>9.5813663074329411E-3</v>
      </c>
      <c r="L20" s="52">
        <f t="shared" si="7"/>
        <v>-8.4346667886174301E-2</v>
      </c>
      <c r="N20" s="27">
        <f t="shared" si="0"/>
        <v>4.8884728238088586</v>
      </c>
      <c r="O20" s="152">
        <f t="shared" si="1"/>
        <v>5.0207470050214091</v>
      </c>
      <c r="P20" s="52">
        <f t="shared" si="8"/>
        <v>2.7058385303549454E-2</v>
      </c>
    </row>
    <row r="21" spans="1:16" ht="20.100000000000001" customHeight="1" x14ac:dyDescent="0.25">
      <c r="A21" s="8" t="s">
        <v>178</v>
      </c>
      <c r="B21" s="19">
        <v>3450.35</v>
      </c>
      <c r="C21" s="140">
        <v>3696.67</v>
      </c>
      <c r="D21" s="247">
        <f t="shared" si="2"/>
        <v>1.1545400173504732E-2</v>
      </c>
      <c r="E21" s="215">
        <f t="shared" si="3"/>
        <v>1.1807554999227504E-2</v>
      </c>
      <c r="F21" s="52">
        <f t="shared" si="4"/>
        <v>7.1389858999811664E-2</v>
      </c>
      <c r="H21" s="19">
        <v>1290.4659999999999</v>
      </c>
      <c r="I21" s="140">
        <v>1410.2899999999997</v>
      </c>
      <c r="J21" s="247">
        <f t="shared" si="5"/>
        <v>8.2082479156925254E-3</v>
      </c>
      <c r="K21" s="215">
        <f t="shared" si="6"/>
        <v>8.4358833090435754E-3</v>
      </c>
      <c r="L21" s="52">
        <f t="shared" si="7"/>
        <v>9.2853279357999238E-2</v>
      </c>
      <c r="N21" s="27">
        <f t="shared" si="0"/>
        <v>3.7401017288101208</v>
      </c>
      <c r="O21" s="152">
        <f t="shared" si="1"/>
        <v>3.815028119902506</v>
      </c>
      <c r="P21" s="52">
        <f t="shared" si="8"/>
        <v>2.0033249501002836E-2</v>
      </c>
    </row>
    <row r="22" spans="1:16" ht="20.100000000000001" customHeight="1" x14ac:dyDescent="0.25">
      <c r="A22" s="8" t="s">
        <v>196</v>
      </c>
      <c r="B22" s="19">
        <v>583.34</v>
      </c>
      <c r="C22" s="140">
        <v>1002.0699999999999</v>
      </c>
      <c r="D22" s="247">
        <f t="shared" si="2"/>
        <v>1.9519450888206271E-3</v>
      </c>
      <c r="E22" s="215">
        <f t="shared" si="3"/>
        <v>3.2007175750272281E-3</v>
      </c>
      <c r="F22" s="52">
        <f t="shared" si="4"/>
        <v>0.71781465354681639</v>
      </c>
      <c r="H22" s="19">
        <v>764.69800000000009</v>
      </c>
      <c r="I22" s="140">
        <v>909.8649999999999</v>
      </c>
      <c r="J22" s="247">
        <f t="shared" si="5"/>
        <v>4.8640032086348988E-3</v>
      </c>
      <c r="K22" s="215">
        <f t="shared" si="6"/>
        <v>5.4425082550276426E-3</v>
      </c>
      <c r="L22" s="52">
        <f t="shared" si="7"/>
        <v>0.18983572599902154</v>
      </c>
      <c r="N22" s="27">
        <f t="shared" si="0"/>
        <v>13.10895875475709</v>
      </c>
      <c r="O22" s="152">
        <f t="shared" si="1"/>
        <v>9.0798547007694062</v>
      </c>
      <c r="P22" s="52">
        <f t="shared" si="8"/>
        <v>-0.30735500274005884</v>
      </c>
    </row>
    <row r="23" spans="1:16" ht="20.100000000000001" customHeight="1" x14ac:dyDescent="0.25">
      <c r="A23" s="8" t="s">
        <v>198</v>
      </c>
      <c r="B23" s="19">
        <v>904.18000000000006</v>
      </c>
      <c r="C23" s="140">
        <v>473.51</v>
      </c>
      <c r="D23" s="247">
        <f t="shared" si="2"/>
        <v>3.0255249261319892E-3</v>
      </c>
      <c r="E23" s="215">
        <f t="shared" si="3"/>
        <v>1.5124410260272665E-3</v>
      </c>
      <c r="F23" s="52">
        <f t="shared" si="4"/>
        <v>-0.47631002676458234</v>
      </c>
      <c r="H23" s="19">
        <v>1002.0429999999999</v>
      </c>
      <c r="I23" s="140">
        <v>820.19599999999991</v>
      </c>
      <c r="J23" s="247">
        <f t="shared" si="5"/>
        <v>6.3736800242581246E-3</v>
      </c>
      <c r="K23" s="215">
        <f t="shared" si="6"/>
        <v>4.9061382740743431E-3</v>
      </c>
      <c r="L23" s="52">
        <f t="shared" si="7"/>
        <v>-0.18147624403343968</v>
      </c>
      <c r="N23" s="27">
        <f t="shared" si="0"/>
        <v>11.082339799597422</v>
      </c>
      <c r="O23" s="152">
        <f t="shared" si="1"/>
        <v>17.321619395577706</v>
      </c>
      <c r="P23" s="52">
        <f t="shared" si="8"/>
        <v>0.56299298783519813</v>
      </c>
    </row>
    <row r="24" spans="1:16" ht="20.100000000000001" customHeight="1" x14ac:dyDescent="0.25">
      <c r="A24" s="8" t="s">
        <v>182</v>
      </c>
      <c r="B24" s="19">
        <v>1360.18</v>
      </c>
      <c r="C24" s="140">
        <v>1406.8200000000002</v>
      </c>
      <c r="D24" s="247">
        <f t="shared" si="2"/>
        <v>4.551370848753798E-3</v>
      </c>
      <c r="E24" s="215">
        <f t="shared" si="3"/>
        <v>4.4935318878918697E-3</v>
      </c>
      <c r="F24" s="52">
        <f t="shared" si="4"/>
        <v>3.4289579320384136E-2</v>
      </c>
      <c r="H24" s="19">
        <v>755.95999999999992</v>
      </c>
      <c r="I24" s="140">
        <v>803.28600000000006</v>
      </c>
      <c r="J24" s="247">
        <f t="shared" si="5"/>
        <v>4.8084235418421883E-3</v>
      </c>
      <c r="K24" s="215">
        <f t="shared" si="6"/>
        <v>4.804988307219352E-3</v>
      </c>
      <c r="L24" s="52">
        <f t="shared" si="7"/>
        <v>6.2603841473094002E-2</v>
      </c>
      <c r="N24" s="27">
        <f t="shared" si="0"/>
        <v>5.5577938214059897</v>
      </c>
      <c r="O24" s="152">
        <f t="shared" si="1"/>
        <v>5.7099415703501508</v>
      </c>
      <c r="P24" s="52">
        <f t="shared" si="8"/>
        <v>2.7375565527126985E-2</v>
      </c>
    </row>
    <row r="25" spans="1:16" ht="20.100000000000001" customHeight="1" x14ac:dyDescent="0.25">
      <c r="A25" s="8" t="s">
        <v>179</v>
      </c>
      <c r="B25" s="19">
        <v>1513.92</v>
      </c>
      <c r="C25" s="140">
        <v>1389.54</v>
      </c>
      <c r="D25" s="247">
        <f t="shared" si="2"/>
        <v>5.0658084631044053E-3</v>
      </c>
      <c r="E25" s="215">
        <f t="shared" si="3"/>
        <v>4.4383377400813665E-3</v>
      </c>
      <c r="F25" s="52">
        <f t="shared" si="4"/>
        <v>-8.2157577679137672E-2</v>
      </c>
      <c r="H25" s="19">
        <v>878.91200000000003</v>
      </c>
      <c r="I25" s="140">
        <v>802.68399999999997</v>
      </c>
      <c r="J25" s="247">
        <f t="shared" si="5"/>
        <v>5.5904825017297237E-3</v>
      </c>
      <c r="K25" s="215">
        <f t="shared" si="6"/>
        <v>4.8013873444726508E-3</v>
      </c>
      <c r="L25" s="52">
        <f t="shared" si="7"/>
        <v>-8.6729957037792252E-2</v>
      </c>
      <c r="N25" s="27">
        <f t="shared" si="0"/>
        <v>5.8055379412386383</v>
      </c>
      <c r="O25" s="152">
        <f t="shared" si="1"/>
        <v>5.7766167220806883</v>
      </c>
      <c r="P25" s="52">
        <f t="shared" si="8"/>
        <v>-4.9816605197794137E-3</v>
      </c>
    </row>
    <row r="26" spans="1:16" ht="20.100000000000001" customHeight="1" x14ac:dyDescent="0.25">
      <c r="A26" s="8" t="s">
        <v>185</v>
      </c>
      <c r="B26" s="19">
        <v>821.68</v>
      </c>
      <c r="C26" s="140">
        <v>931.97</v>
      </c>
      <c r="D26" s="247">
        <f t="shared" si="2"/>
        <v>2.7494672756576484E-3</v>
      </c>
      <c r="E26" s="215">
        <f t="shared" si="3"/>
        <v>2.9768107601246684E-3</v>
      </c>
      <c r="F26" s="52">
        <f t="shared" si="4"/>
        <v>0.13422500243403768</v>
      </c>
      <c r="H26" s="19">
        <v>549.87400000000014</v>
      </c>
      <c r="I26" s="140">
        <v>676.12100000000009</v>
      </c>
      <c r="J26" s="247">
        <f t="shared" si="5"/>
        <v>3.4975753831511351E-3</v>
      </c>
      <c r="K26" s="215">
        <f t="shared" si="6"/>
        <v>4.0443297894715655E-3</v>
      </c>
      <c r="L26" s="52">
        <f t="shared" si="7"/>
        <v>0.22959259757689929</v>
      </c>
      <c r="N26" s="27">
        <f t="shared" si="0"/>
        <v>6.6920699055593431</v>
      </c>
      <c r="O26" s="152">
        <f t="shared" si="1"/>
        <v>7.2547506893998737</v>
      </c>
      <c r="P26" s="52">
        <f t="shared" si="8"/>
        <v>8.4081725352733006E-2</v>
      </c>
    </row>
    <row r="27" spans="1:16" ht="20.100000000000001" customHeight="1" x14ac:dyDescent="0.25">
      <c r="A27" s="8" t="s">
        <v>187</v>
      </c>
      <c r="B27" s="19">
        <v>1429.89</v>
      </c>
      <c r="C27" s="140">
        <v>946.9699999999998</v>
      </c>
      <c r="D27" s="247">
        <f t="shared" si="2"/>
        <v>4.7846311980212679E-3</v>
      </c>
      <c r="E27" s="215">
        <f t="shared" si="3"/>
        <v>3.0247223467657291E-3</v>
      </c>
      <c r="F27" s="52">
        <f t="shared" si="4"/>
        <v>-0.33773227311191789</v>
      </c>
      <c r="H27" s="19">
        <v>964.73900000000003</v>
      </c>
      <c r="I27" s="140">
        <v>663.23200000000008</v>
      </c>
      <c r="J27" s="247">
        <f t="shared" si="5"/>
        <v>6.1364010256274026E-3</v>
      </c>
      <c r="K27" s="215">
        <f t="shared" si="6"/>
        <v>3.9672321003648833E-3</v>
      </c>
      <c r="L27" s="52">
        <f t="shared" si="7"/>
        <v>-0.31252701507868963</v>
      </c>
      <c r="N27" s="27">
        <f t="shared" ref="N27" si="9">(H27/B27)*10</f>
        <v>6.7469455692395917</v>
      </c>
      <c r="O27" s="152">
        <f t="shared" ref="O27" si="10">(I27/C27)*10</f>
        <v>7.0037276788071452</v>
      </c>
      <c r="P27" s="52">
        <f t="shared" ref="P27" si="11">(O27-N27)/N27</f>
        <v>3.8059016029159093E-2</v>
      </c>
    </row>
    <row r="28" spans="1:16" ht="20.100000000000001" customHeight="1" x14ac:dyDescent="0.25">
      <c r="A28" s="8" t="s">
        <v>157</v>
      </c>
      <c r="B28" s="19">
        <v>790.36</v>
      </c>
      <c r="C28" s="140">
        <v>722.31</v>
      </c>
      <c r="D28" s="247">
        <f t="shared" si="2"/>
        <v>2.6446657530775717E-3</v>
      </c>
      <c r="E28" s="215">
        <f t="shared" si="3"/>
        <v>2.3071345431136718E-3</v>
      </c>
      <c r="F28" s="52">
        <f t="shared" si="4"/>
        <v>-8.6100005060984947E-2</v>
      </c>
      <c r="H28" s="19">
        <v>812.9670000000001</v>
      </c>
      <c r="I28" s="140">
        <v>658.41300000000001</v>
      </c>
      <c r="J28" s="247">
        <f t="shared" si="5"/>
        <v>5.1710271198751505E-3</v>
      </c>
      <c r="K28" s="215">
        <f t="shared" si="6"/>
        <v>3.9384064533942017E-3</v>
      </c>
      <c r="L28" s="52">
        <f t="shared" si="7"/>
        <v>-0.19011103771739821</v>
      </c>
      <c r="N28" s="27">
        <f t="shared" si="0"/>
        <v>10.286034212257707</v>
      </c>
      <c r="O28" s="152">
        <f t="shared" si="1"/>
        <v>9.1153798230676593</v>
      </c>
      <c r="P28" s="52">
        <f t="shared" si="8"/>
        <v>-0.11381008122595951</v>
      </c>
    </row>
    <row r="29" spans="1:16" ht="20.100000000000001" customHeight="1" x14ac:dyDescent="0.25">
      <c r="A29" s="8" t="s">
        <v>190</v>
      </c>
      <c r="B29" s="19">
        <v>1842.1899999999998</v>
      </c>
      <c r="C29" s="140">
        <v>1390.94</v>
      </c>
      <c r="D29" s="247">
        <f t="shared" si="2"/>
        <v>6.1642502197251526E-3</v>
      </c>
      <c r="E29" s="215">
        <f t="shared" si="3"/>
        <v>4.4428094881678662E-3</v>
      </c>
      <c r="F29" s="52">
        <f>(C29-B29)/B29</f>
        <v>-0.24495301787546334</v>
      </c>
      <c r="H29" s="19">
        <v>841.56900000000007</v>
      </c>
      <c r="I29" s="140">
        <v>658.245</v>
      </c>
      <c r="J29" s="247">
        <f t="shared" si="5"/>
        <v>5.3529554363783653E-3</v>
      </c>
      <c r="K29" s="215">
        <f t="shared" si="6"/>
        <v>3.9374015335579132E-3</v>
      </c>
      <c r="L29" s="52">
        <f>(I29-H29)/H29</f>
        <v>-0.21783597066907176</v>
      </c>
      <c r="N29" s="27">
        <f t="shared" si="0"/>
        <v>4.5683072864362533</v>
      </c>
      <c r="O29" s="152">
        <f t="shared" si="1"/>
        <v>4.7323752282629012</v>
      </c>
      <c r="P29" s="52">
        <f>(O29-N29)/N29</f>
        <v>3.5914383936864663E-2</v>
      </c>
    </row>
    <row r="30" spans="1:16" ht="20.100000000000001" customHeight="1" x14ac:dyDescent="0.25">
      <c r="A30" s="8" t="s">
        <v>233</v>
      </c>
      <c r="B30" s="19">
        <v>704.24</v>
      </c>
      <c r="C30" s="140">
        <v>667.82999999999993</v>
      </c>
      <c r="D30" s="247">
        <f t="shared" si="2"/>
        <v>2.3564950275157511E-3</v>
      </c>
      <c r="E30" s="215">
        <f t="shared" si="3"/>
        <v>2.1331196604333367E-3</v>
      </c>
      <c r="F30" s="52">
        <f t="shared" si="4"/>
        <v>-5.1701124616608092E-2</v>
      </c>
      <c r="H30" s="19">
        <v>562.15899999999988</v>
      </c>
      <c r="I30" s="140">
        <v>576.64499999999998</v>
      </c>
      <c r="J30" s="247">
        <f t="shared" si="5"/>
        <v>3.5757164001514134E-3</v>
      </c>
      <c r="K30" s="215">
        <f t="shared" si="6"/>
        <v>3.4492976130749233E-3</v>
      </c>
      <c r="L30" s="52">
        <f t="shared" si="7"/>
        <v>2.5768510332486196E-2</v>
      </c>
      <c r="N30" s="27">
        <f t="shared" si="0"/>
        <v>7.9824917641713036</v>
      </c>
      <c r="O30" s="152">
        <f t="shared" si="1"/>
        <v>8.6346076097210371</v>
      </c>
      <c r="P30" s="52">
        <f t="shared" si="8"/>
        <v>8.1693268820733009E-2</v>
      </c>
    </row>
    <row r="31" spans="1:16" ht="20.100000000000001" customHeight="1" x14ac:dyDescent="0.25">
      <c r="A31" s="8" t="s">
        <v>186</v>
      </c>
      <c r="B31" s="19">
        <v>881.05000000000007</v>
      </c>
      <c r="C31" s="140">
        <v>982.68</v>
      </c>
      <c r="D31" s="247">
        <f t="shared" si="2"/>
        <v>2.9481283993990017E-3</v>
      </c>
      <c r="E31" s="215">
        <f t="shared" si="3"/>
        <v>3.1387838640292163E-3</v>
      </c>
      <c r="F31" s="52">
        <f t="shared" si="4"/>
        <v>0.11535100164576344</v>
      </c>
      <c r="H31" s="19">
        <v>518.4609999999999</v>
      </c>
      <c r="I31" s="140">
        <v>546.71299999999997</v>
      </c>
      <c r="J31" s="247">
        <f t="shared" si="5"/>
        <v>3.2977671807067075E-3</v>
      </c>
      <c r="K31" s="215">
        <f t="shared" si="6"/>
        <v>3.2702543955761875E-3</v>
      </c>
      <c r="L31" s="52">
        <f t="shared" si="7"/>
        <v>5.449204472467567E-2</v>
      </c>
      <c r="N31" s="27">
        <f t="shared" si="0"/>
        <v>5.8845808977924055</v>
      </c>
      <c r="O31" s="152">
        <f t="shared" si="1"/>
        <v>5.5634896405747547</v>
      </c>
      <c r="P31" s="52">
        <f t="shared" si="8"/>
        <v>-5.4564847147926511E-2</v>
      </c>
    </row>
    <row r="32" spans="1:16" ht="20.100000000000001" customHeight="1" thickBot="1" x14ac:dyDescent="0.3">
      <c r="A32" s="8" t="s">
        <v>17</v>
      </c>
      <c r="B32" s="19">
        <f>B33-SUM(B7:B31)</f>
        <v>11484.840000000317</v>
      </c>
      <c r="C32" s="140">
        <f>C33-SUM(C7:C31)</f>
        <v>9681.8400000000256</v>
      </c>
      <c r="D32" s="247">
        <f t="shared" si="2"/>
        <v>3.8430035714834075E-2</v>
      </c>
      <c r="E32" s="215">
        <f t="shared" si="3"/>
        <v>3.0924821066993027E-2</v>
      </c>
      <c r="F32" s="52">
        <f t="shared" si="4"/>
        <v>-0.15698956189204563</v>
      </c>
      <c r="H32" s="19">
        <f>H33-SUM(H7:H31)</f>
        <v>8035.1789999999746</v>
      </c>
      <c r="I32" s="140">
        <f>I33-SUM(I7:I31)</f>
        <v>6791.4960000001302</v>
      </c>
      <c r="J32" s="247">
        <f t="shared" si="5"/>
        <v>5.1109243698761644E-2</v>
      </c>
      <c r="K32" s="215">
        <f t="shared" si="6"/>
        <v>4.0624458621870196E-2</v>
      </c>
      <c r="L32" s="52">
        <f t="shared" si="7"/>
        <v>-0.15477975039508746</v>
      </c>
      <c r="N32" s="27">
        <f t="shared" si="0"/>
        <v>6.9963351687962163</v>
      </c>
      <c r="O32" s="152">
        <f t="shared" si="1"/>
        <v>7.0146748965073913</v>
      </c>
      <c r="P32" s="52">
        <f t="shared" si="8"/>
        <v>2.6213334937083207E-3</v>
      </c>
    </row>
    <row r="33" spans="1:16" ht="26.25" customHeight="1" thickBot="1" x14ac:dyDescent="0.3">
      <c r="A33" s="12" t="s">
        <v>18</v>
      </c>
      <c r="B33" s="17">
        <v>298850.62000000029</v>
      </c>
      <c r="C33" s="145">
        <v>313076.67000000004</v>
      </c>
      <c r="D33" s="243">
        <f>SUM(D7:D32)</f>
        <v>0.99999999999999989</v>
      </c>
      <c r="E33" s="244">
        <f>SUM(E7:E32)</f>
        <v>1.0000000000000002</v>
      </c>
      <c r="F33" s="57">
        <f t="shared" si="4"/>
        <v>4.7602544709459668E-2</v>
      </c>
      <c r="G33" s="1"/>
      <c r="H33" s="17">
        <v>157215.76800000004</v>
      </c>
      <c r="I33" s="145">
        <v>167177.51400000011</v>
      </c>
      <c r="J33" s="243">
        <f>SUM(J7:J32)</f>
        <v>0.99999999999999967</v>
      </c>
      <c r="K33" s="244">
        <f>SUM(K7:K32)</f>
        <v>0.99999999999999978</v>
      </c>
      <c r="L33" s="57">
        <f t="shared" si="7"/>
        <v>6.336352979556141E-2</v>
      </c>
      <c r="N33" s="29">
        <f t="shared" si="0"/>
        <v>5.260680670496849</v>
      </c>
      <c r="O33" s="146">
        <f t="shared" si="1"/>
        <v>5.3398266309655105</v>
      </c>
      <c r="P33" s="57">
        <f t="shared" si="8"/>
        <v>1.5044813670696822E-2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L5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174</v>
      </c>
      <c r="B39" s="39">
        <v>96735.22</v>
      </c>
      <c r="C39" s="147">
        <v>93542.99</v>
      </c>
      <c r="D39" s="247">
        <f t="shared" ref="D39:D61" si="12">B39/$B$62</f>
        <v>0.41872549486414767</v>
      </c>
      <c r="E39" s="246">
        <f t="shared" ref="E39:E61" si="13">C39/$C$62</f>
        <v>0.4277902681876623</v>
      </c>
      <c r="F39" s="52">
        <f>(C39-B39)/B39</f>
        <v>-3.2999666512362261E-2</v>
      </c>
      <c r="H39" s="39">
        <v>38714.205999999998</v>
      </c>
      <c r="I39" s="147">
        <v>39193.654000000002</v>
      </c>
      <c r="J39" s="247">
        <f t="shared" ref="J39:J61" si="14">H39/$H$62</f>
        <v>0.38849415953307259</v>
      </c>
      <c r="K39" s="246">
        <f t="shared" ref="K39:K61" si="15">I39/$I$62</f>
        <v>0.40402609152899471</v>
      </c>
      <c r="L39" s="52">
        <f>(I39-H39)/H39</f>
        <v>1.2384291182415158E-2</v>
      </c>
      <c r="N39" s="27">
        <f t="shared" ref="N39:N62" si="16">(H39/B39)*10</f>
        <v>4.0020796975496618</v>
      </c>
      <c r="O39" s="151">
        <f t="shared" ref="O39:O62" si="17">(I39/C39)*10</f>
        <v>4.1899081908756601</v>
      </c>
      <c r="P39" s="61">
        <f t="shared" si="8"/>
        <v>4.6932721864834284E-2</v>
      </c>
    </row>
    <row r="40" spans="1:16" ht="20.100000000000001" customHeight="1" x14ac:dyDescent="0.25">
      <c r="A40" s="38" t="s">
        <v>176</v>
      </c>
      <c r="B40" s="19">
        <v>46313.77</v>
      </c>
      <c r="C40" s="140">
        <v>39979.33</v>
      </c>
      <c r="D40" s="247">
        <f t="shared" si="12"/>
        <v>0.20047255035212941</v>
      </c>
      <c r="E40" s="215">
        <f t="shared" si="13"/>
        <v>0.18283324386640895</v>
      </c>
      <c r="F40" s="52">
        <f t="shared" ref="F40:F62" si="18">(C40-B40)/B40</f>
        <v>-0.1367722817641491</v>
      </c>
      <c r="H40" s="19">
        <v>18556.858</v>
      </c>
      <c r="I40" s="140">
        <v>17132.359999999997</v>
      </c>
      <c r="J40" s="247">
        <f t="shared" si="14"/>
        <v>0.18621668108819214</v>
      </c>
      <c r="K40" s="215">
        <f t="shared" si="15"/>
        <v>0.17660819400680747</v>
      </c>
      <c r="L40" s="52">
        <f t="shared" ref="L40:L62" si="19">(I40-H40)/H40</f>
        <v>-7.6763965106593113E-2</v>
      </c>
      <c r="N40" s="27">
        <f t="shared" si="16"/>
        <v>4.0067690451457523</v>
      </c>
      <c r="O40" s="152">
        <f t="shared" si="17"/>
        <v>4.2853044310647519</v>
      </c>
      <c r="P40" s="52">
        <f t="shared" si="8"/>
        <v>6.95162068940431E-2</v>
      </c>
    </row>
    <row r="41" spans="1:16" ht="20.100000000000001" customHeight="1" x14ac:dyDescent="0.25">
      <c r="A41" s="38" t="s">
        <v>177</v>
      </c>
      <c r="B41" s="19">
        <v>37584.570000000007</v>
      </c>
      <c r="C41" s="140">
        <v>36533.4</v>
      </c>
      <c r="D41" s="247">
        <f t="shared" si="12"/>
        <v>0.16268756790449437</v>
      </c>
      <c r="E41" s="215">
        <f t="shared" si="13"/>
        <v>0.16707433645008721</v>
      </c>
      <c r="F41" s="52">
        <f t="shared" si="18"/>
        <v>-2.7968126281609856E-2</v>
      </c>
      <c r="H41" s="19">
        <v>15371.067000000003</v>
      </c>
      <c r="I41" s="140">
        <v>15024.596</v>
      </c>
      <c r="J41" s="247">
        <f t="shared" si="14"/>
        <v>0.1542475068529508</v>
      </c>
      <c r="K41" s="215">
        <f t="shared" si="15"/>
        <v>0.15488039973721682</v>
      </c>
      <c r="L41" s="52">
        <f t="shared" si="19"/>
        <v>-2.2540465147930403E-2</v>
      </c>
      <c r="N41" s="27">
        <f t="shared" si="16"/>
        <v>4.0897280453122118</v>
      </c>
      <c r="O41" s="152">
        <f t="shared" si="17"/>
        <v>4.1125643931306692</v>
      </c>
      <c r="P41" s="52">
        <f t="shared" si="8"/>
        <v>5.5838304076558983E-3</v>
      </c>
    </row>
    <row r="42" spans="1:16" ht="20.100000000000001" customHeight="1" x14ac:dyDescent="0.25">
      <c r="A42" s="38" t="s">
        <v>175</v>
      </c>
      <c r="B42" s="19">
        <v>17152.120000000003</v>
      </c>
      <c r="C42" s="140">
        <v>18025.96</v>
      </c>
      <c r="D42" s="247">
        <f t="shared" si="12"/>
        <v>7.4244209451007043E-2</v>
      </c>
      <c r="E42" s="215">
        <f t="shared" si="13"/>
        <v>8.2436217430510536E-2</v>
      </c>
      <c r="F42" s="52">
        <f t="shared" si="18"/>
        <v>5.0946471923004055E-2</v>
      </c>
      <c r="H42" s="19">
        <v>8124.2779999999993</v>
      </c>
      <c r="I42" s="140">
        <v>8209.5480000000007</v>
      </c>
      <c r="J42" s="247">
        <f t="shared" si="14"/>
        <v>8.1526521644871952E-2</v>
      </c>
      <c r="K42" s="215">
        <f t="shared" si="15"/>
        <v>8.4627771415741834E-2</v>
      </c>
      <c r="L42" s="52">
        <f t="shared" si="19"/>
        <v>1.049570189498702E-2</v>
      </c>
      <c r="N42" s="27">
        <f t="shared" si="16"/>
        <v>4.7366028222750298</v>
      </c>
      <c r="O42" s="152">
        <f t="shared" si="17"/>
        <v>4.5542916993047813</v>
      </c>
      <c r="P42" s="52">
        <f t="shared" si="8"/>
        <v>-3.8489848064289033E-2</v>
      </c>
    </row>
    <row r="43" spans="1:16" ht="20.100000000000001" customHeight="1" x14ac:dyDescent="0.25">
      <c r="A43" s="38" t="s">
        <v>181</v>
      </c>
      <c r="B43" s="19">
        <v>7821.329999999999</v>
      </c>
      <c r="C43" s="140">
        <v>7599.48</v>
      </c>
      <c r="D43" s="247">
        <f t="shared" si="12"/>
        <v>3.3855200564445957E-2</v>
      </c>
      <c r="E43" s="215">
        <f t="shared" si="13"/>
        <v>3.4753898579538409E-2</v>
      </c>
      <c r="F43" s="52">
        <f t="shared" si="18"/>
        <v>-2.8364741035092431E-2</v>
      </c>
      <c r="H43" s="19">
        <v>5965.9290000000001</v>
      </c>
      <c r="I43" s="140">
        <v>5444.8779999999997</v>
      </c>
      <c r="J43" s="247">
        <f t="shared" si="14"/>
        <v>5.986765097775696E-2</v>
      </c>
      <c r="K43" s="215">
        <f t="shared" si="15"/>
        <v>5.6128289982664267E-2</v>
      </c>
      <c r="L43" s="52">
        <f t="shared" si="19"/>
        <v>-8.7337780922300684E-2</v>
      </c>
      <c r="N43" s="27">
        <f t="shared" si="16"/>
        <v>7.6277679115955985</v>
      </c>
      <c r="O43" s="152">
        <f t="shared" si="17"/>
        <v>7.1648033812839831</v>
      </c>
      <c r="P43" s="52">
        <f t="shared" si="8"/>
        <v>-6.0694627271999833E-2</v>
      </c>
    </row>
    <row r="44" spans="1:16" ht="20.100000000000001" customHeight="1" x14ac:dyDescent="0.25">
      <c r="A44" s="38" t="s">
        <v>180</v>
      </c>
      <c r="B44" s="19">
        <v>7801.5499999999993</v>
      </c>
      <c r="C44" s="140">
        <v>6696.59</v>
      </c>
      <c r="D44" s="247">
        <f t="shared" si="12"/>
        <v>3.3769581383671747E-2</v>
      </c>
      <c r="E44" s="215">
        <f t="shared" si="13"/>
        <v>3.0624807182695543E-2</v>
      </c>
      <c r="F44" s="52">
        <f t="shared" si="18"/>
        <v>-0.14163339336413908</v>
      </c>
      <c r="H44" s="19">
        <v>3488.4749999999999</v>
      </c>
      <c r="I44" s="140">
        <v>3206.4250000000002</v>
      </c>
      <c r="J44" s="247">
        <f t="shared" si="14"/>
        <v>3.5006585519980322E-2</v>
      </c>
      <c r="K44" s="215">
        <f t="shared" si="15"/>
        <v>3.3053293794216197E-2</v>
      </c>
      <c r="L44" s="52">
        <f t="shared" si="19"/>
        <v>-8.0851948200861334E-2</v>
      </c>
      <c r="N44" s="27">
        <f t="shared" si="16"/>
        <v>4.4715152758105763</v>
      </c>
      <c r="O44" s="152">
        <f t="shared" si="17"/>
        <v>4.7881459070960002</v>
      </c>
      <c r="P44" s="52">
        <f t="shared" si="8"/>
        <v>7.0810589197422905E-2</v>
      </c>
    </row>
    <row r="45" spans="1:16" ht="20.100000000000001" customHeight="1" x14ac:dyDescent="0.25">
      <c r="A45" s="38" t="s">
        <v>184</v>
      </c>
      <c r="B45" s="19">
        <v>3903.2799999999997</v>
      </c>
      <c r="C45" s="140">
        <v>3336.2599999999998</v>
      </c>
      <c r="D45" s="247">
        <f t="shared" si="12"/>
        <v>1.6895633768066378E-2</v>
      </c>
      <c r="E45" s="215">
        <f t="shared" si="13"/>
        <v>1.5257365198009708E-2</v>
      </c>
      <c r="F45" s="52">
        <f t="shared" si="18"/>
        <v>-0.14526756983869976</v>
      </c>
      <c r="H45" s="19">
        <v>2041.2230000000002</v>
      </c>
      <c r="I45" s="140">
        <v>1732.5639999999999</v>
      </c>
      <c r="J45" s="247">
        <f t="shared" si="14"/>
        <v>2.0483520023749865E-2</v>
      </c>
      <c r="K45" s="215">
        <f t="shared" si="15"/>
        <v>1.7860061254912366E-2</v>
      </c>
      <c r="L45" s="52">
        <f t="shared" si="19"/>
        <v>-0.151212777829762</v>
      </c>
      <c r="N45" s="27">
        <f t="shared" si="16"/>
        <v>5.2295069787460813</v>
      </c>
      <c r="O45" s="152">
        <f t="shared" si="17"/>
        <v>5.1931324297266999</v>
      </c>
      <c r="P45" s="52">
        <f t="shared" si="8"/>
        <v>-6.9556363854596523E-3</v>
      </c>
    </row>
    <row r="46" spans="1:16" ht="20.100000000000001" customHeight="1" x14ac:dyDescent="0.25">
      <c r="A46" s="38" t="s">
        <v>178</v>
      </c>
      <c r="B46" s="19">
        <v>3450.35</v>
      </c>
      <c r="C46" s="140">
        <v>3696.67</v>
      </c>
      <c r="D46" s="247">
        <f t="shared" si="12"/>
        <v>1.4935093042684059E-2</v>
      </c>
      <c r="E46" s="215">
        <f t="shared" si="13"/>
        <v>1.6905590153802927E-2</v>
      </c>
      <c r="F46" s="52">
        <f t="shared" si="18"/>
        <v>7.1389858999811664E-2</v>
      </c>
      <c r="H46" s="19">
        <v>1290.4659999999999</v>
      </c>
      <c r="I46" s="140">
        <v>1410.2899999999997</v>
      </c>
      <c r="J46" s="247">
        <f t="shared" si="14"/>
        <v>1.294972972133294E-2</v>
      </c>
      <c r="K46" s="215">
        <f t="shared" si="15"/>
        <v>1.4537913628120149E-2</v>
      </c>
      <c r="L46" s="52">
        <f t="shared" si="19"/>
        <v>9.2853279357999238E-2</v>
      </c>
      <c r="N46" s="27">
        <f t="shared" si="16"/>
        <v>3.7401017288101208</v>
      </c>
      <c r="O46" s="152">
        <f t="shared" si="17"/>
        <v>3.815028119902506</v>
      </c>
      <c r="P46" s="52">
        <f t="shared" si="8"/>
        <v>2.0033249501002836E-2</v>
      </c>
    </row>
    <row r="47" spans="1:16" ht="20.100000000000001" customHeight="1" x14ac:dyDescent="0.25">
      <c r="A47" s="38" t="s">
        <v>182</v>
      </c>
      <c r="B47" s="19">
        <v>1360.18</v>
      </c>
      <c r="C47" s="140">
        <v>1406.8200000000002</v>
      </c>
      <c r="D47" s="247">
        <f t="shared" si="12"/>
        <v>5.8876388930972235E-3</v>
      </c>
      <c r="E47" s="215">
        <f t="shared" si="13"/>
        <v>6.4336611978275133E-3</v>
      </c>
      <c r="F47" s="52">
        <f t="shared" si="18"/>
        <v>3.4289579320384136E-2</v>
      </c>
      <c r="H47" s="19">
        <v>755.95999999999992</v>
      </c>
      <c r="I47" s="140">
        <v>803.28600000000006</v>
      </c>
      <c r="J47" s="247">
        <f t="shared" si="14"/>
        <v>7.586002017983309E-3</v>
      </c>
      <c r="K47" s="215">
        <f t="shared" si="15"/>
        <v>8.2806390789682445E-3</v>
      </c>
      <c r="L47" s="52">
        <f t="shared" si="19"/>
        <v>6.2603841473094002E-2</v>
      </c>
      <c r="N47" s="27">
        <f t="shared" si="16"/>
        <v>5.5577938214059897</v>
      </c>
      <c r="O47" s="152">
        <f t="shared" si="17"/>
        <v>5.7099415703501508</v>
      </c>
      <c r="P47" s="52">
        <f t="shared" si="8"/>
        <v>2.7375565527126985E-2</v>
      </c>
    </row>
    <row r="48" spans="1:16" ht="20.100000000000001" customHeight="1" x14ac:dyDescent="0.25">
      <c r="A48" s="38" t="s">
        <v>179</v>
      </c>
      <c r="B48" s="19">
        <v>1513.92</v>
      </c>
      <c r="C48" s="140">
        <v>1389.54</v>
      </c>
      <c r="D48" s="247">
        <f t="shared" si="12"/>
        <v>6.5531137592360926E-3</v>
      </c>
      <c r="E48" s="215">
        <f t="shared" si="13"/>
        <v>6.3546364004131604E-3</v>
      </c>
      <c r="F48" s="52">
        <f t="shared" si="18"/>
        <v>-8.2157577679137672E-2</v>
      </c>
      <c r="H48" s="19">
        <v>878.91200000000003</v>
      </c>
      <c r="I48" s="140">
        <v>802.68399999999997</v>
      </c>
      <c r="J48" s="247">
        <f t="shared" si="14"/>
        <v>8.8198161352846006E-3</v>
      </c>
      <c r="K48" s="215">
        <f t="shared" si="15"/>
        <v>8.2744333879372287E-3</v>
      </c>
      <c r="L48" s="52">
        <f t="shared" si="19"/>
        <v>-8.6729957037792252E-2</v>
      </c>
      <c r="N48" s="27">
        <f t="shared" si="16"/>
        <v>5.8055379412386383</v>
      </c>
      <c r="O48" s="152">
        <f t="shared" si="17"/>
        <v>5.7766167220806883</v>
      </c>
      <c r="P48" s="52">
        <f t="shared" si="8"/>
        <v>-4.9816605197794137E-3</v>
      </c>
    </row>
    <row r="49" spans="1:16" ht="20.100000000000001" customHeight="1" x14ac:dyDescent="0.25">
      <c r="A49" s="38" t="s">
        <v>185</v>
      </c>
      <c r="B49" s="19">
        <v>821.68</v>
      </c>
      <c r="C49" s="140">
        <v>931.97</v>
      </c>
      <c r="D49" s="247">
        <f t="shared" si="12"/>
        <v>3.5567021465395215E-3</v>
      </c>
      <c r="E49" s="215">
        <f t="shared" si="13"/>
        <v>4.2620798869360032E-3</v>
      </c>
      <c r="F49" s="52">
        <f t="shared" si="18"/>
        <v>0.13422500243403768</v>
      </c>
      <c r="H49" s="19">
        <v>549.87400000000014</v>
      </c>
      <c r="I49" s="140">
        <v>676.12100000000009</v>
      </c>
      <c r="J49" s="247">
        <f t="shared" si="14"/>
        <v>5.517944433087142E-3</v>
      </c>
      <c r="K49" s="215">
        <f t="shared" si="15"/>
        <v>6.9697641620930636E-3</v>
      </c>
      <c r="L49" s="52">
        <f t="shared" si="19"/>
        <v>0.22959259757689929</v>
      </c>
      <c r="N49" s="27">
        <f t="shared" si="16"/>
        <v>6.6920699055593431</v>
      </c>
      <c r="O49" s="152">
        <f t="shared" si="17"/>
        <v>7.2547506893998737</v>
      </c>
      <c r="P49" s="52">
        <f t="shared" si="8"/>
        <v>8.4081725352733006E-2</v>
      </c>
    </row>
    <row r="50" spans="1:16" ht="20.100000000000001" customHeight="1" x14ac:dyDescent="0.25">
      <c r="A50" s="38" t="s">
        <v>187</v>
      </c>
      <c r="B50" s="19">
        <v>1429.89</v>
      </c>
      <c r="C50" s="140">
        <v>946.9699999999998</v>
      </c>
      <c r="D50" s="247">
        <f t="shared" si="12"/>
        <v>6.1893837410127994E-3</v>
      </c>
      <c r="E50" s="215">
        <f t="shared" si="13"/>
        <v>4.3306778013581827E-3</v>
      </c>
      <c r="F50" s="52">
        <f t="shared" si="18"/>
        <v>-0.33773227311191789</v>
      </c>
      <c r="H50" s="19">
        <v>964.73900000000003</v>
      </c>
      <c r="I50" s="140">
        <v>663.23200000000008</v>
      </c>
      <c r="J50" s="247">
        <f t="shared" si="14"/>
        <v>9.6810836563140917E-3</v>
      </c>
      <c r="K50" s="215">
        <f t="shared" si="15"/>
        <v>6.8368984615968242E-3</v>
      </c>
      <c r="L50" s="52">
        <f t="shared" si="19"/>
        <v>-0.31252701507868963</v>
      </c>
      <c r="N50" s="27">
        <f t="shared" si="16"/>
        <v>6.7469455692395917</v>
      </c>
      <c r="O50" s="152">
        <f t="shared" si="17"/>
        <v>7.0037276788071452</v>
      </c>
      <c r="P50" s="52">
        <f t="shared" si="8"/>
        <v>3.8059016029159093E-2</v>
      </c>
    </row>
    <row r="51" spans="1:16" ht="20.100000000000001" customHeight="1" x14ac:dyDescent="0.25">
      <c r="A51" s="38" t="s">
        <v>190</v>
      </c>
      <c r="B51" s="19">
        <v>1842.1899999999998</v>
      </c>
      <c r="C51" s="140">
        <v>1390.94</v>
      </c>
      <c r="D51" s="247">
        <f t="shared" si="12"/>
        <v>7.9740545313670055E-3</v>
      </c>
      <c r="E51" s="215">
        <f t="shared" si="13"/>
        <v>6.3610388724258974E-3</v>
      </c>
      <c r="F51" s="52">
        <f t="shared" si="18"/>
        <v>-0.24495301787546334</v>
      </c>
      <c r="H51" s="19">
        <v>841.56900000000007</v>
      </c>
      <c r="I51" s="140">
        <v>658.245</v>
      </c>
      <c r="J51" s="247">
        <f t="shared" si="14"/>
        <v>8.4450819253296429E-3</v>
      </c>
      <c r="K51" s="215">
        <f t="shared" si="15"/>
        <v>6.7854901872252864E-3</v>
      </c>
      <c r="L51" s="52">
        <f t="shared" si="19"/>
        <v>-0.21783597066907176</v>
      </c>
      <c r="N51" s="27">
        <f t="shared" si="16"/>
        <v>4.5683072864362533</v>
      </c>
      <c r="O51" s="152">
        <f t="shared" si="17"/>
        <v>4.7323752282629012</v>
      </c>
      <c r="P51" s="52">
        <f t="shared" si="8"/>
        <v>3.5914383936864663E-2</v>
      </c>
    </row>
    <row r="52" spans="1:16" ht="20.100000000000001" customHeight="1" x14ac:dyDescent="0.25">
      <c r="A52" s="38" t="s">
        <v>186</v>
      </c>
      <c r="B52" s="19">
        <v>881.05000000000007</v>
      </c>
      <c r="C52" s="140">
        <v>982.68</v>
      </c>
      <c r="D52" s="247">
        <f t="shared" si="12"/>
        <v>3.8136895460625132E-3</v>
      </c>
      <c r="E52" s="215">
        <f t="shared" si="13"/>
        <v>4.4939865696259221E-3</v>
      </c>
      <c r="F52" s="52">
        <f t="shared" si="18"/>
        <v>0.11535100164576344</v>
      </c>
      <c r="H52" s="19">
        <v>518.4609999999999</v>
      </c>
      <c r="I52" s="140">
        <v>546.71299999999997</v>
      </c>
      <c r="J52" s="247">
        <f t="shared" si="14"/>
        <v>5.2027173292841476E-3</v>
      </c>
      <c r="K52" s="215">
        <f t="shared" si="15"/>
        <v>5.6357673764760811E-3</v>
      </c>
      <c r="L52" s="52">
        <f t="shared" si="19"/>
        <v>5.449204472467567E-2</v>
      </c>
      <c r="N52" s="27">
        <f t="shared" si="16"/>
        <v>5.8845808977924055</v>
      </c>
      <c r="O52" s="152">
        <f t="shared" si="17"/>
        <v>5.5634896405747547</v>
      </c>
      <c r="P52" s="52">
        <f t="shared" si="8"/>
        <v>-5.4564847147926511E-2</v>
      </c>
    </row>
    <row r="53" spans="1:16" ht="20.100000000000001" customHeight="1" x14ac:dyDescent="0.25">
      <c r="A53" s="38" t="s">
        <v>183</v>
      </c>
      <c r="B53" s="19">
        <v>432.8</v>
      </c>
      <c r="C53" s="140">
        <v>319</v>
      </c>
      <c r="D53" s="247">
        <f t="shared" si="12"/>
        <v>1.8734065439371835E-3</v>
      </c>
      <c r="E53" s="215">
        <f t="shared" si="13"/>
        <v>1.4588489800450497E-3</v>
      </c>
      <c r="F53" s="52">
        <f t="shared" si="18"/>
        <v>-0.26293900184842883</v>
      </c>
      <c r="H53" s="19">
        <v>366.93599999999998</v>
      </c>
      <c r="I53" s="140">
        <v>255.81300000000002</v>
      </c>
      <c r="J53" s="247">
        <f t="shared" si="14"/>
        <v>3.682175295611836E-3</v>
      </c>
      <c r="K53" s="215">
        <f t="shared" si="15"/>
        <v>2.6370372752769294E-3</v>
      </c>
      <c r="L53" s="52">
        <f t="shared" si="19"/>
        <v>-0.30284027732356589</v>
      </c>
      <c r="N53" s="27">
        <f t="shared" si="16"/>
        <v>8.47818853974122</v>
      </c>
      <c r="O53" s="152">
        <f t="shared" si="17"/>
        <v>8.0192163009404389</v>
      </c>
      <c r="P53" s="52">
        <f t="shared" si="8"/>
        <v>-5.413564898319545E-2</v>
      </c>
    </row>
    <row r="54" spans="1:16" ht="20.100000000000001" customHeight="1" x14ac:dyDescent="0.25">
      <c r="A54" s="38" t="s">
        <v>194</v>
      </c>
      <c r="B54" s="19">
        <v>351.05</v>
      </c>
      <c r="C54" s="140">
        <v>400.96000000000004</v>
      </c>
      <c r="D54" s="247">
        <f t="shared" si="12"/>
        <v>1.5195456729416551E-3</v>
      </c>
      <c r="E54" s="215">
        <f t="shared" si="13"/>
        <v>1.8336679844478468E-3</v>
      </c>
      <c r="F54" s="52">
        <f t="shared" si="18"/>
        <v>0.14217347956131612</v>
      </c>
      <c r="H54" s="19">
        <v>178.666</v>
      </c>
      <c r="I54" s="140">
        <v>230.018</v>
      </c>
      <c r="J54" s="247">
        <f t="shared" si="14"/>
        <v>1.7928999372255226E-3</v>
      </c>
      <c r="K54" s="215">
        <f t="shared" si="15"/>
        <v>2.371130630517795E-3</v>
      </c>
      <c r="L54" s="52">
        <f t="shared" si="19"/>
        <v>0.28741898290665269</v>
      </c>
      <c r="N54" s="27">
        <f t="shared" si="16"/>
        <v>5.0894744338413336</v>
      </c>
      <c r="O54" s="152">
        <f t="shared" si="17"/>
        <v>5.7366819632881079</v>
      </c>
      <c r="P54" s="52">
        <f t="shared" si="8"/>
        <v>0.12716588674526216</v>
      </c>
    </row>
    <row r="55" spans="1:16" ht="20.100000000000001" customHeight="1" x14ac:dyDescent="0.25">
      <c r="A55" s="38" t="s">
        <v>191</v>
      </c>
      <c r="B55" s="19">
        <v>519.79</v>
      </c>
      <c r="C55" s="140">
        <v>359.06</v>
      </c>
      <c r="D55" s="247">
        <f t="shared" si="12"/>
        <v>2.2499491392631897E-3</v>
      </c>
      <c r="E55" s="215">
        <f t="shared" si="13"/>
        <v>1.642051143495221E-3</v>
      </c>
      <c r="F55" s="52">
        <f t="shared" si="18"/>
        <v>-0.30922103157044184</v>
      </c>
      <c r="H55" s="19">
        <v>287.14499999999992</v>
      </c>
      <c r="I55" s="140">
        <v>219.43099999999998</v>
      </c>
      <c r="J55" s="247">
        <f t="shared" si="14"/>
        <v>2.8814785828004353E-3</v>
      </c>
      <c r="K55" s="215">
        <f t="shared" si="15"/>
        <v>2.261994997718223E-3</v>
      </c>
      <c r="L55" s="52">
        <f t="shared" si="19"/>
        <v>-0.23581814066064169</v>
      </c>
      <c r="N55" s="27">
        <f t="shared" si="16"/>
        <v>5.524250177956481</v>
      </c>
      <c r="O55" s="152">
        <f t="shared" si="17"/>
        <v>6.111262741603074</v>
      </c>
      <c r="P55" s="52">
        <f t="shared" si="8"/>
        <v>0.10626103900742227</v>
      </c>
    </row>
    <row r="56" spans="1:16" ht="20.100000000000001" customHeight="1" x14ac:dyDescent="0.25">
      <c r="A56" s="38" t="s">
        <v>188</v>
      </c>
      <c r="B56" s="19">
        <v>185.21</v>
      </c>
      <c r="C56" s="140">
        <v>306.74</v>
      </c>
      <c r="D56" s="247">
        <f t="shared" si="12"/>
        <v>8.0169506932210204E-4</v>
      </c>
      <c r="E56" s="215">
        <f t="shared" si="13"/>
        <v>1.4027816179906537E-3</v>
      </c>
      <c r="F56" s="52">
        <f t="shared" si="18"/>
        <v>0.65617407267426164</v>
      </c>
      <c r="H56" s="19">
        <v>127.72199999999999</v>
      </c>
      <c r="I56" s="140">
        <v>216.52899999999997</v>
      </c>
      <c r="J56" s="247">
        <f t="shared" si="14"/>
        <v>1.2816807102768192E-3</v>
      </c>
      <c r="K56" s="215">
        <f t="shared" si="15"/>
        <v>2.2320798559042664E-3</v>
      </c>
      <c r="L56" s="52">
        <f t="shared" si="19"/>
        <v>0.69531482438420933</v>
      </c>
      <c r="N56" s="27">
        <f t="shared" ref="N56" si="20">(H56/B56)*10</f>
        <v>6.8960639274337234</v>
      </c>
      <c r="O56" s="152">
        <f t="shared" ref="O56" si="21">(I56/C56)*10</f>
        <v>7.0590402295103329</v>
      </c>
      <c r="P56" s="52">
        <f t="shared" ref="P56" si="22">(O56-N56)/N56</f>
        <v>2.363323539218682E-2</v>
      </c>
    </row>
    <row r="57" spans="1:16" ht="20.100000000000001" customHeight="1" x14ac:dyDescent="0.25">
      <c r="A57" s="38" t="s">
        <v>192</v>
      </c>
      <c r="B57" s="19">
        <v>274.59000000000003</v>
      </c>
      <c r="C57" s="140">
        <v>206.53</v>
      </c>
      <c r="D57" s="247">
        <f t="shared" si="12"/>
        <v>1.1885829549438801E-3</v>
      </c>
      <c r="E57" s="215">
        <f t="shared" si="13"/>
        <v>9.4450181770753638E-4</v>
      </c>
      <c r="F57" s="52">
        <f t="shared" si="18"/>
        <v>-0.24786044648384872</v>
      </c>
      <c r="H57" s="19">
        <v>160.35299999999998</v>
      </c>
      <c r="I57" s="140">
        <v>104.738</v>
      </c>
      <c r="J57" s="247">
        <f t="shared" si="14"/>
        <v>1.6091303529150716E-3</v>
      </c>
      <c r="K57" s="215">
        <f t="shared" si="15"/>
        <v>1.0796871548277647E-3</v>
      </c>
      <c r="L57" s="52">
        <f t="shared" si="19"/>
        <v>-0.34682855949062374</v>
      </c>
      <c r="N57" s="27">
        <f t="shared" ref="N57:N60" si="23">(H57/B57)*10</f>
        <v>5.8397246804326439</v>
      </c>
      <c r="O57" s="152">
        <f t="shared" ref="O57:O60" si="24">(I57/C57)*10</f>
        <v>5.0713213576720086</v>
      </c>
      <c r="P57" s="52">
        <f t="shared" ref="P57:P60" si="25">(O57-N57)/N57</f>
        <v>-0.13158211470745348</v>
      </c>
    </row>
    <row r="58" spans="1:16" ht="20.100000000000001" customHeight="1" x14ac:dyDescent="0.25">
      <c r="A58" s="38" t="s">
        <v>195</v>
      </c>
      <c r="B58" s="19">
        <v>62.68</v>
      </c>
      <c r="C58" s="140">
        <v>179.91999999999996</v>
      </c>
      <c r="D58" s="247">
        <f t="shared" si="12"/>
        <v>2.7131497729663276E-4</v>
      </c>
      <c r="E58" s="215">
        <f t="shared" si="13"/>
        <v>8.2280911752258701E-4</v>
      </c>
      <c r="F58" s="52">
        <f t="shared" si="18"/>
        <v>1.8704530950861511</v>
      </c>
      <c r="H58" s="19">
        <v>44.398999999999994</v>
      </c>
      <c r="I58" s="140">
        <v>102.577</v>
      </c>
      <c r="J58" s="247">
        <f t="shared" si="14"/>
        <v>4.4554064182819321E-4</v>
      </c>
      <c r="K58" s="215">
        <f t="shared" si="15"/>
        <v>1.0574105795486607E-3</v>
      </c>
      <c r="L58" s="52">
        <f t="shared" si="19"/>
        <v>1.3103448275862071</v>
      </c>
      <c r="N58" s="27">
        <f t="shared" ref="N58:N59" si="26">(H58/B58)*10</f>
        <v>7.0834396936821946</v>
      </c>
      <c r="O58" s="152">
        <f t="shared" ref="O58:O59" si="27">(I58/C58)*10</f>
        <v>5.7012561138283688</v>
      </c>
      <c r="P58" s="52">
        <f t="shared" ref="P58:P59" si="28">(O58-N58)/N58</f>
        <v>-0.19512886953588551</v>
      </c>
    </row>
    <row r="59" spans="1:16" ht="20.100000000000001" customHeight="1" x14ac:dyDescent="0.25">
      <c r="A59" s="38" t="s">
        <v>201</v>
      </c>
      <c r="B59" s="19">
        <v>179.57999999999998</v>
      </c>
      <c r="C59" s="140">
        <v>116.8</v>
      </c>
      <c r="D59" s="247">
        <f t="shared" si="12"/>
        <v>7.7732520138687478E-4</v>
      </c>
      <c r="E59" s="215">
        <f t="shared" si="13"/>
        <v>5.3414909363404945E-4</v>
      </c>
      <c r="F59" s="52">
        <f t="shared" ref="F59:F60" si="29">(C59-B59)/B59</f>
        <v>-0.34959349593495931</v>
      </c>
      <c r="H59" s="19">
        <v>126.29100000000001</v>
      </c>
      <c r="I59" s="140">
        <v>91.135999999999996</v>
      </c>
      <c r="J59" s="247">
        <f t="shared" si="14"/>
        <v>1.2673207323841609E-3</v>
      </c>
      <c r="K59" s="215">
        <f t="shared" si="15"/>
        <v>9.3947152458881368E-4</v>
      </c>
      <c r="L59" s="52">
        <f t="shared" ref="L59:L60" si="30">(I59-H59)/H59</f>
        <v>-0.27836504580690635</v>
      </c>
      <c r="N59" s="27">
        <f t="shared" si="26"/>
        <v>7.0325760106916144</v>
      </c>
      <c r="O59" s="152">
        <f t="shared" si="27"/>
        <v>7.8027397260273972</v>
      </c>
      <c r="P59" s="52">
        <f t="shared" si="28"/>
        <v>0.1095137420718815</v>
      </c>
    </row>
    <row r="60" spans="1:16" ht="20.100000000000001" customHeight="1" x14ac:dyDescent="0.25">
      <c r="A60" s="38" t="s">
        <v>189</v>
      </c>
      <c r="B60" s="19">
        <v>82.14</v>
      </c>
      <c r="C60" s="140">
        <v>43.25</v>
      </c>
      <c r="D60" s="247">
        <f t="shared" si="12"/>
        <v>3.5554901460027784E-4</v>
      </c>
      <c r="E60" s="215">
        <f t="shared" si="13"/>
        <v>1.9779065325062193E-4</v>
      </c>
      <c r="F60" s="52">
        <f t="shared" si="29"/>
        <v>-0.47345994643291939</v>
      </c>
      <c r="H60" s="19">
        <v>51.442</v>
      </c>
      <c r="I60" s="140">
        <v>72.681999999999988</v>
      </c>
      <c r="J60" s="247">
        <f t="shared" si="14"/>
        <v>5.1621661967445032E-4</v>
      </c>
      <c r="K60" s="215">
        <f t="shared" si="15"/>
        <v>7.4923926165471543E-4</v>
      </c>
      <c r="L60" s="52">
        <f t="shared" si="30"/>
        <v>0.41289218926169252</v>
      </c>
      <c r="N60" s="27">
        <f t="shared" si="23"/>
        <v>6.2627221816411005</v>
      </c>
      <c r="O60" s="152">
        <f t="shared" si="24"/>
        <v>16.80508670520231</v>
      </c>
      <c r="P60" s="52">
        <f t="shared" si="25"/>
        <v>1.6833517786348076</v>
      </c>
    </row>
    <row r="61" spans="1:16" ht="20.100000000000001" customHeight="1" thickBot="1" x14ac:dyDescent="0.3">
      <c r="A61" s="8" t="s">
        <v>17</v>
      </c>
      <c r="B61" s="19">
        <f>B62-SUM(B39:B60)</f>
        <v>324.06000000008498</v>
      </c>
      <c r="C61" s="140">
        <f>C62-SUM(C39:C60)</f>
        <v>273.67999999999302</v>
      </c>
      <c r="D61" s="247">
        <f t="shared" si="12"/>
        <v>1.4027174783466795E-3</v>
      </c>
      <c r="E61" s="215">
        <f t="shared" si="13"/>
        <v>1.2515918146041346E-3</v>
      </c>
      <c r="F61" s="52">
        <f t="shared" ref="F61" si="31">(C61-B61)/B61</f>
        <v>-0.15546503733900746</v>
      </c>
      <c r="H61" s="19">
        <f>H62-SUM(H39:H60)</f>
        <v>246.99299999997311</v>
      </c>
      <c r="I61" s="140">
        <f>I62-SUM(I39:I60)</f>
        <v>210.21000000002095</v>
      </c>
      <c r="J61" s="247">
        <f t="shared" si="14"/>
        <v>2.4785562680929517E-3</v>
      </c>
      <c r="K61" s="215">
        <f t="shared" si="15"/>
        <v>2.166940716992563E-3</v>
      </c>
      <c r="L61" s="52">
        <f t="shared" ref="L61" si="32">(I61-H61)/H61</f>
        <v>-0.14892324883683408</v>
      </c>
      <c r="N61" s="27">
        <f t="shared" si="16"/>
        <v>7.6218292908692318</v>
      </c>
      <c r="O61" s="152">
        <f t="shared" si="17"/>
        <v>7.6808681672035339</v>
      </c>
      <c r="P61" s="52">
        <f t="shared" ref="P61" si="33">(O61-N61)/N61</f>
        <v>7.7460244885081998E-3</v>
      </c>
    </row>
    <row r="62" spans="1:16" ht="26.25" customHeight="1" thickBot="1" x14ac:dyDescent="0.3">
      <c r="A62" s="12" t="s">
        <v>18</v>
      </c>
      <c r="B62" s="17">
        <v>231023.00000000003</v>
      </c>
      <c r="C62" s="145">
        <v>218665.54</v>
      </c>
      <c r="D62" s="253">
        <f>SUM(D39:D61)</f>
        <v>1</v>
      </c>
      <c r="E62" s="254">
        <f>SUM(E39:E61)</f>
        <v>1</v>
      </c>
      <c r="F62" s="57">
        <f t="shared" si="18"/>
        <v>-5.3490171974219104E-2</v>
      </c>
      <c r="G62" s="1"/>
      <c r="H62" s="17">
        <v>99651.963999999978</v>
      </c>
      <c r="I62" s="145">
        <v>97007.73</v>
      </c>
      <c r="J62" s="253">
        <f>SUM(J39:J61)</f>
        <v>1</v>
      </c>
      <c r="K62" s="254">
        <f>SUM(K39:K61)</f>
        <v>1.0000000000000002</v>
      </c>
      <c r="L62" s="57">
        <f t="shared" si="19"/>
        <v>-2.6534690274644088E-2</v>
      </c>
      <c r="M62" s="1"/>
      <c r="N62" s="29">
        <f t="shared" si="16"/>
        <v>4.3135083519822688</v>
      </c>
      <c r="O62" s="146">
        <f t="shared" si="17"/>
        <v>4.4363519738866941</v>
      </c>
      <c r="P62" s="57">
        <f t="shared" si="8"/>
        <v>2.8478818604343877E-2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L37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212</v>
      </c>
      <c r="B68" s="39">
        <v>16602.57</v>
      </c>
      <c r="C68" s="147">
        <v>51193.100000000006</v>
      </c>
      <c r="D68" s="247">
        <f>B68/$B$96</f>
        <v>0.24477594820517071</v>
      </c>
      <c r="E68" s="246">
        <f>C68/$C$96</f>
        <v>0.54223585714946965</v>
      </c>
      <c r="F68" s="61">
        <f t="shared" ref="F68:F94" si="34">(C68-B68)/B68</f>
        <v>2.0834443101278901</v>
      </c>
      <c r="H68" s="19">
        <v>10060.17</v>
      </c>
      <c r="I68" s="147">
        <v>29299.024999999998</v>
      </c>
      <c r="J68" s="245">
        <f>H68/$H$96</f>
        <v>0.17476555232520774</v>
      </c>
      <c r="K68" s="246">
        <f>I68/$I$96</f>
        <v>0.41754475117095985</v>
      </c>
      <c r="L68" s="61">
        <f t="shared" ref="L68:L82" si="35">(I68-H68)/H68</f>
        <v>1.9123787172582567</v>
      </c>
      <c r="N68" s="41">
        <f t="shared" ref="N68:N96" si="36">(H68/B68)*10</f>
        <v>6.0594052607517987</v>
      </c>
      <c r="O68" s="149">
        <f t="shared" ref="O68:O96" si="37">(I68/C68)*10</f>
        <v>5.7232371159394511</v>
      </c>
      <c r="P68" s="61">
        <f t="shared" si="8"/>
        <v>-5.5478736005625549E-2</v>
      </c>
    </row>
    <row r="69" spans="1:16" ht="20.100000000000001" customHeight="1" x14ac:dyDescent="0.25">
      <c r="A69" s="38" t="s">
        <v>152</v>
      </c>
      <c r="B69" s="19">
        <v>21726.31</v>
      </c>
      <c r="C69" s="140">
        <v>17534.660000000003</v>
      </c>
      <c r="D69" s="247">
        <f t="shared" ref="D69:D95" si="38">B69/$B$96</f>
        <v>0.32031656130644126</v>
      </c>
      <c r="E69" s="215">
        <f t="shared" ref="E69:E95" si="39">C69/$C$96</f>
        <v>0.18572661930854978</v>
      </c>
      <c r="F69" s="52">
        <f t="shared" si="34"/>
        <v>-0.19292967834850913</v>
      </c>
      <c r="H69" s="19">
        <v>22096.899000000001</v>
      </c>
      <c r="I69" s="140">
        <v>18223.273999999998</v>
      </c>
      <c r="J69" s="214">
        <f t="shared" ref="J69:J96" si="40">H69/$H$96</f>
        <v>0.38386794243132383</v>
      </c>
      <c r="K69" s="215">
        <f t="shared" ref="K69:K96" si="41">I69/$I$96</f>
        <v>0.25970258081455683</v>
      </c>
      <c r="L69" s="52">
        <f t="shared" si="35"/>
        <v>-0.17530174709130017</v>
      </c>
      <c r="N69" s="40">
        <f t="shared" si="36"/>
        <v>10.170571532855785</v>
      </c>
      <c r="O69" s="143">
        <f t="shared" si="37"/>
        <v>10.392715912370125</v>
      </c>
      <c r="P69" s="52">
        <f t="shared" si="8"/>
        <v>2.1841877695536385E-2</v>
      </c>
    </row>
    <row r="70" spans="1:16" ht="20.100000000000001" customHeight="1" x14ac:dyDescent="0.25">
      <c r="A70" s="38" t="s">
        <v>154</v>
      </c>
      <c r="B70" s="19">
        <v>6206.3200000000006</v>
      </c>
      <c r="C70" s="140">
        <v>5314.8200000000006</v>
      </c>
      <c r="D70" s="247">
        <f t="shared" si="38"/>
        <v>9.1501367731906286E-2</v>
      </c>
      <c r="E70" s="215">
        <f t="shared" si="39"/>
        <v>5.6294422066550845E-2</v>
      </c>
      <c r="F70" s="52">
        <f t="shared" si="34"/>
        <v>-0.1436438984776808</v>
      </c>
      <c r="H70" s="19">
        <v>6111.8919999999989</v>
      </c>
      <c r="I70" s="140">
        <v>5031.1900000000005</v>
      </c>
      <c r="J70" s="214">
        <f t="shared" si="40"/>
        <v>0.10617595737766046</v>
      </c>
      <c r="K70" s="215">
        <f t="shared" si="41"/>
        <v>7.1700234961532744E-2</v>
      </c>
      <c r="L70" s="52">
        <f t="shared" si="35"/>
        <v>-0.17681955113081163</v>
      </c>
      <c r="N70" s="40">
        <f t="shared" si="36"/>
        <v>9.8478518671289876</v>
      </c>
      <c r="O70" s="143">
        <f t="shared" si="37"/>
        <v>9.4663412871931705</v>
      </c>
      <c r="P70" s="52">
        <f t="shared" si="8"/>
        <v>-3.8740487274108601E-2</v>
      </c>
    </row>
    <row r="71" spans="1:16" ht="20.100000000000001" customHeight="1" x14ac:dyDescent="0.25">
      <c r="A71" s="38" t="s">
        <v>159</v>
      </c>
      <c r="B71" s="19">
        <v>1101.52</v>
      </c>
      <c r="C71" s="140">
        <v>1229.3300000000002</v>
      </c>
      <c r="D71" s="247">
        <f t="shared" si="38"/>
        <v>1.6239991908900828E-2</v>
      </c>
      <c r="E71" s="215">
        <f t="shared" si="39"/>
        <v>1.3021028346975617E-2</v>
      </c>
      <c r="F71" s="52">
        <f t="shared" si="34"/>
        <v>0.11603057593144035</v>
      </c>
      <c r="H71" s="19">
        <v>3013.873</v>
      </c>
      <c r="I71" s="140">
        <v>3702.5200000000004</v>
      </c>
      <c r="J71" s="214">
        <f t="shared" si="40"/>
        <v>5.2357085365657925E-2</v>
      </c>
      <c r="K71" s="215">
        <f t="shared" si="41"/>
        <v>5.2765161711200374E-2</v>
      </c>
      <c r="L71" s="52">
        <f t="shared" si="35"/>
        <v>0.228492375093443</v>
      </c>
      <c r="N71" s="40">
        <f t="shared" si="36"/>
        <v>27.36103747548842</v>
      </c>
      <c r="O71" s="143">
        <f t="shared" si="37"/>
        <v>30.118194463650934</v>
      </c>
      <c r="P71" s="52">
        <f t="shared" si="8"/>
        <v>0.10076946061100689</v>
      </c>
    </row>
    <row r="72" spans="1:16" ht="20.100000000000001" customHeight="1" x14ac:dyDescent="0.25">
      <c r="A72" s="38" t="s">
        <v>156</v>
      </c>
      <c r="B72" s="19">
        <v>3951.19</v>
      </c>
      <c r="C72" s="140">
        <v>3462.51</v>
      </c>
      <c r="D72" s="247">
        <f t="shared" si="38"/>
        <v>5.8253407682593024E-2</v>
      </c>
      <c r="E72" s="215">
        <f t="shared" si="39"/>
        <v>3.6674807302910152E-2</v>
      </c>
      <c r="F72" s="52">
        <f t="shared" si="34"/>
        <v>-0.12367919538164447</v>
      </c>
      <c r="H72" s="19">
        <v>2495.181</v>
      </c>
      <c r="I72" s="140">
        <v>2152.7910000000002</v>
      </c>
      <c r="J72" s="214">
        <f t="shared" si="40"/>
        <v>4.3346353552312158E-2</v>
      </c>
      <c r="K72" s="215">
        <f t="shared" si="41"/>
        <v>3.0679743862400948E-2</v>
      </c>
      <c r="L72" s="52">
        <f t="shared" si="35"/>
        <v>-0.13722050624784329</v>
      </c>
      <c r="N72" s="40">
        <f t="shared" si="36"/>
        <v>6.3150114269372013</v>
      </c>
      <c r="O72" s="143">
        <f t="shared" si="37"/>
        <v>6.2174289749343679</v>
      </c>
      <c r="P72" s="52">
        <f t="shared" ref="P72:P76" si="42">(O72-N72)/N72</f>
        <v>-1.5452458500167942E-2</v>
      </c>
    </row>
    <row r="73" spans="1:16" ht="20.100000000000001" customHeight="1" x14ac:dyDescent="0.25">
      <c r="A73" s="38" t="s">
        <v>163</v>
      </c>
      <c r="B73" s="19">
        <v>2606.15</v>
      </c>
      <c r="C73" s="140">
        <v>2144.75</v>
      </c>
      <c r="D73" s="247">
        <f t="shared" si="38"/>
        <v>3.8423137948817902E-2</v>
      </c>
      <c r="E73" s="215">
        <f t="shared" si="39"/>
        <v>2.2717130914543655E-2</v>
      </c>
      <c r="F73" s="52">
        <f t="shared" si="34"/>
        <v>-0.17704276423076187</v>
      </c>
      <c r="H73" s="19">
        <v>2449.35</v>
      </c>
      <c r="I73" s="140">
        <v>1905.7139999999999</v>
      </c>
      <c r="J73" s="214">
        <f t="shared" si="40"/>
        <v>4.2550176148886905E-2</v>
      </c>
      <c r="K73" s="215">
        <f t="shared" si="41"/>
        <v>2.7158612886709184E-2</v>
      </c>
      <c r="L73" s="52">
        <f t="shared" si="35"/>
        <v>-0.2219511298916039</v>
      </c>
      <c r="N73" s="40">
        <f t="shared" si="36"/>
        <v>9.3983462195192136</v>
      </c>
      <c r="O73" s="143">
        <f t="shared" si="37"/>
        <v>8.8854831565450514</v>
      </c>
      <c r="P73" s="52">
        <f t="shared" si="42"/>
        <v>-5.4569500952093938E-2</v>
      </c>
    </row>
    <row r="74" spans="1:16" ht="20.100000000000001" customHeight="1" x14ac:dyDescent="0.25">
      <c r="A74" s="38" t="s">
        <v>153</v>
      </c>
      <c r="B74" s="19">
        <v>3578.5</v>
      </c>
      <c r="C74" s="140">
        <v>3190.3399999999997</v>
      </c>
      <c r="D74" s="247">
        <f t="shared" si="38"/>
        <v>5.27587434145559E-2</v>
      </c>
      <c r="E74" s="215">
        <f t="shared" si="39"/>
        <v>3.379199041468945E-2</v>
      </c>
      <c r="F74" s="52">
        <f t="shared" si="34"/>
        <v>-0.10847002934190311</v>
      </c>
      <c r="H74" s="19">
        <v>1749.3400000000001</v>
      </c>
      <c r="I74" s="140">
        <v>1601.789</v>
      </c>
      <c r="J74" s="214">
        <f t="shared" si="40"/>
        <v>3.0389583009489796E-2</v>
      </c>
      <c r="K74" s="215">
        <f t="shared" si="41"/>
        <v>2.2827332630808727E-2</v>
      </c>
      <c r="L74" s="52">
        <f t="shared" si="35"/>
        <v>-8.4346667886174301E-2</v>
      </c>
      <c r="N74" s="40">
        <f t="shared" si="36"/>
        <v>4.8884728238088586</v>
      </c>
      <c r="O74" s="143">
        <f t="shared" si="37"/>
        <v>5.0207470050214091</v>
      </c>
      <c r="P74" s="52">
        <f t="shared" si="42"/>
        <v>2.7058385303549454E-2</v>
      </c>
    </row>
    <row r="75" spans="1:16" ht="20.100000000000001" customHeight="1" x14ac:dyDescent="0.25">
      <c r="A75" s="38" t="s">
        <v>196</v>
      </c>
      <c r="B75" s="19">
        <v>583.34</v>
      </c>
      <c r="C75" s="140">
        <v>1002.0699999999999</v>
      </c>
      <c r="D75" s="247">
        <f t="shared" si="38"/>
        <v>8.6003312514872279E-3</v>
      </c>
      <c r="E75" s="215">
        <f t="shared" si="39"/>
        <v>1.0613896899655792E-2</v>
      </c>
      <c r="F75" s="52">
        <f t="shared" si="34"/>
        <v>0.71781465354681639</v>
      </c>
      <c r="H75" s="19">
        <v>764.69800000000009</v>
      </c>
      <c r="I75" s="140">
        <v>909.8649999999999</v>
      </c>
      <c r="J75" s="214">
        <f t="shared" si="40"/>
        <v>1.3284354869945709E-2</v>
      </c>
      <c r="K75" s="215">
        <f t="shared" si="41"/>
        <v>1.296662107439293E-2</v>
      </c>
      <c r="L75" s="52">
        <f t="shared" si="35"/>
        <v>0.18983572599902154</v>
      </c>
      <c r="N75" s="40">
        <f t="shared" si="36"/>
        <v>13.10895875475709</v>
      </c>
      <c r="O75" s="143">
        <f t="shared" si="37"/>
        <v>9.0798547007694062</v>
      </c>
      <c r="P75" s="52">
        <f t="shared" si="42"/>
        <v>-0.30735500274005884</v>
      </c>
    </row>
    <row r="76" spans="1:16" ht="20.100000000000001" customHeight="1" x14ac:dyDescent="0.25">
      <c r="A76" s="38" t="s">
        <v>198</v>
      </c>
      <c r="B76" s="19">
        <v>904.18000000000006</v>
      </c>
      <c r="C76" s="140">
        <v>473.51</v>
      </c>
      <c r="D76" s="247">
        <f t="shared" si="38"/>
        <v>1.3330557669574727E-2</v>
      </c>
      <c r="E76" s="215">
        <f t="shared" si="39"/>
        <v>5.0154044337780935E-3</v>
      </c>
      <c r="F76" s="52">
        <f t="shared" si="34"/>
        <v>-0.47631002676458234</v>
      </c>
      <c r="H76" s="19">
        <v>1002.0429999999999</v>
      </c>
      <c r="I76" s="140">
        <v>820.19599999999991</v>
      </c>
      <c r="J76" s="214">
        <f t="shared" si="40"/>
        <v>1.7407518794275656E-2</v>
      </c>
      <c r="K76" s="215">
        <f t="shared" si="41"/>
        <v>1.1688734854877135E-2</v>
      </c>
      <c r="L76" s="52">
        <f t="shared" si="35"/>
        <v>-0.18147624403343968</v>
      </c>
      <c r="N76" s="40">
        <f t="shared" si="36"/>
        <v>11.082339799597422</v>
      </c>
      <c r="O76" s="143">
        <f t="shared" si="37"/>
        <v>17.321619395577706</v>
      </c>
      <c r="P76" s="52">
        <f t="shared" si="42"/>
        <v>0.56299298783519813</v>
      </c>
    </row>
    <row r="77" spans="1:16" ht="20.100000000000001" customHeight="1" x14ac:dyDescent="0.25">
      <c r="A77" s="38" t="s">
        <v>157</v>
      </c>
      <c r="B77" s="19">
        <v>790.36</v>
      </c>
      <c r="C77" s="140">
        <v>722.31</v>
      </c>
      <c r="D77" s="247">
        <f t="shared" si="38"/>
        <v>1.1652480213812605E-2</v>
      </c>
      <c r="E77" s="215">
        <f t="shared" si="39"/>
        <v>7.6506869476088242E-3</v>
      </c>
      <c r="F77" s="52">
        <f t="shared" si="34"/>
        <v>-8.6100005060984947E-2</v>
      </c>
      <c r="H77" s="19">
        <v>812.9670000000001</v>
      </c>
      <c r="I77" s="140">
        <v>658.41300000000001</v>
      </c>
      <c r="J77" s="214">
        <f t="shared" si="40"/>
        <v>1.412288527700498E-2</v>
      </c>
      <c r="K77" s="215">
        <f t="shared" si="41"/>
        <v>9.3831413247616666E-3</v>
      </c>
      <c r="L77" s="52">
        <f t="shared" si="35"/>
        <v>-0.19011103771739821</v>
      </c>
      <c r="N77" s="40">
        <f t="shared" ref="N77:N78" si="43">(H77/B77)*10</f>
        <v>10.286034212257707</v>
      </c>
      <c r="O77" s="143">
        <f t="shared" ref="O77:O78" si="44">(I77/C77)*10</f>
        <v>9.1153798230676593</v>
      </c>
      <c r="P77" s="52">
        <f t="shared" ref="P77:P78" si="45">(O77-N77)/N77</f>
        <v>-0.11381008122595951</v>
      </c>
    </row>
    <row r="78" spans="1:16" ht="20.100000000000001" customHeight="1" x14ac:dyDescent="0.25">
      <c r="A78" s="38" t="s">
        <v>233</v>
      </c>
      <c r="B78" s="19">
        <v>704.24</v>
      </c>
      <c r="C78" s="140">
        <v>667.82999999999993</v>
      </c>
      <c r="D78" s="247">
        <f t="shared" si="38"/>
        <v>1.038279096332733E-2</v>
      </c>
      <c r="E78" s="215">
        <f t="shared" si="39"/>
        <v>7.0736363392748282E-3</v>
      </c>
      <c r="F78" s="52">
        <f t="shared" si="34"/>
        <v>-5.1701124616608092E-2</v>
      </c>
      <c r="H78" s="19">
        <v>562.15899999999988</v>
      </c>
      <c r="I78" s="140">
        <v>576.64499999999998</v>
      </c>
      <c r="J78" s="214">
        <f t="shared" si="40"/>
        <v>9.7658417431898716E-3</v>
      </c>
      <c r="K78" s="215">
        <f t="shared" si="41"/>
        <v>8.2178534281935368E-3</v>
      </c>
      <c r="L78" s="52">
        <f t="shared" si="35"/>
        <v>2.5768510332486196E-2</v>
      </c>
      <c r="N78" s="40">
        <f t="shared" si="43"/>
        <v>7.9824917641713036</v>
      </c>
      <c r="O78" s="143">
        <f t="shared" si="44"/>
        <v>8.6346076097210371</v>
      </c>
      <c r="P78" s="52">
        <f t="shared" si="45"/>
        <v>8.1693268820733009E-2</v>
      </c>
    </row>
    <row r="79" spans="1:16" ht="20.100000000000001" customHeight="1" x14ac:dyDescent="0.25">
      <c r="A79" s="38" t="s">
        <v>165</v>
      </c>
      <c r="B79" s="19">
        <v>482.02</v>
      </c>
      <c r="C79" s="140">
        <v>902.42</v>
      </c>
      <c r="D79" s="247">
        <f t="shared" si="38"/>
        <v>7.1065445020774727E-3</v>
      </c>
      <c r="E79" s="215">
        <f t="shared" si="39"/>
        <v>9.5584069378260791E-3</v>
      </c>
      <c r="F79" s="52">
        <f t="shared" si="34"/>
        <v>0.87216298078917887</v>
      </c>
      <c r="H79" s="19">
        <v>232.51400000000001</v>
      </c>
      <c r="I79" s="140">
        <v>476.01900000000001</v>
      </c>
      <c r="J79" s="214">
        <f t="shared" si="40"/>
        <v>4.039239658310283E-3</v>
      </c>
      <c r="K79" s="215">
        <f t="shared" si="41"/>
        <v>6.7838173764365583E-3</v>
      </c>
      <c r="L79" s="52">
        <f t="shared" ref="L79:L80" si="46">(I79-H79)/H79</f>
        <v>1.0472702718976061</v>
      </c>
      <c r="N79" s="40">
        <f t="shared" ref="N79:N80" si="47">(H79/B79)*10</f>
        <v>4.8237417534542137</v>
      </c>
      <c r="O79" s="143">
        <f t="shared" ref="O79:O80" si="48">(I79/C79)*10</f>
        <v>5.2749163360741127</v>
      </c>
      <c r="P79" s="52">
        <f t="shared" ref="P79:P80" si="49">(O79-N79)/N79</f>
        <v>9.3532076483327314E-2</v>
      </c>
    </row>
    <row r="80" spans="1:16" ht="20.100000000000001" customHeight="1" x14ac:dyDescent="0.25">
      <c r="A80" s="38" t="s">
        <v>160</v>
      </c>
      <c r="B80" s="19">
        <v>1135.92</v>
      </c>
      <c r="C80" s="140">
        <v>604.66000000000008</v>
      </c>
      <c r="D80" s="247">
        <f t="shared" si="38"/>
        <v>1.6747159932782547E-2</v>
      </c>
      <c r="E80" s="215">
        <f t="shared" si="39"/>
        <v>6.404541498444093E-3</v>
      </c>
      <c r="F80" s="52">
        <f t="shared" si="34"/>
        <v>-0.46769138671737442</v>
      </c>
      <c r="H80" s="19">
        <v>802.83500000000004</v>
      </c>
      <c r="I80" s="140">
        <v>466.24099999999999</v>
      </c>
      <c r="J80" s="214">
        <f t="shared" si="40"/>
        <v>1.3946871891927093E-2</v>
      </c>
      <c r="K80" s="215">
        <f t="shared" si="41"/>
        <v>6.6444696480753027E-3</v>
      </c>
      <c r="L80" s="52">
        <f t="shared" si="46"/>
        <v>-0.41925675886078712</v>
      </c>
      <c r="N80" s="40">
        <f t="shared" si="47"/>
        <v>7.0677072329037252</v>
      </c>
      <c r="O80" s="143">
        <f t="shared" si="48"/>
        <v>7.7107961499024231</v>
      </c>
      <c r="P80" s="52">
        <f t="shared" si="49"/>
        <v>9.0989750396676908E-2</v>
      </c>
    </row>
    <row r="81" spans="1:16" ht="20.100000000000001" customHeight="1" x14ac:dyDescent="0.25">
      <c r="A81" s="38" t="s">
        <v>161</v>
      </c>
      <c r="B81" s="19">
        <v>625.11999999999989</v>
      </c>
      <c r="C81" s="140">
        <v>582.75</v>
      </c>
      <c r="D81" s="247">
        <f t="shared" si="38"/>
        <v>9.2163045083993797E-3</v>
      </c>
      <c r="E81" s="215">
        <f t="shared" si="39"/>
        <v>6.1724714024712973E-3</v>
      </c>
      <c r="F81" s="52">
        <f t="shared" si="34"/>
        <v>-6.7778986434604394E-2</v>
      </c>
      <c r="H81" s="19">
        <v>474.74599999999992</v>
      </c>
      <c r="I81" s="140">
        <v>448.67899999999997</v>
      </c>
      <c r="J81" s="214">
        <f t="shared" si="40"/>
        <v>8.2473006822134289E-3</v>
      </c>
      <c r="K81" s="215">
        <f t="shared" si="41"/>
        <v>6.3941909811208765E-3</v>
      </c>
      <c r="L81" s="52">
        <f t="shared" si="35"/>
        <v>-5.4907255669347302E-2</v>
      </c>
      <c r="N81" s="40">
        <f t="shared" ref="N81" si="50">(H81/B81)*10</f>
        <v>7.5944778602508318</v>
      </c>
      <c r="O81" s="143">
        <f t="shared" ref="O81" si="51">(I81/C81)*10</f>
        <v>7.6993393393393381</v>
      </c>
      <c r="P81" s="52">
        <f t="shared" ref="P81" si="52">(O81-N81)/N81</f>
        <v>1.3807595600132925E-2</v>
      </c>
    </row>
    <row r="82" spans="1:16" ht="20.100000000000001" customHeight="1" x14ac:dyDescent="0.25">
      <c r="A82" s="38" t="s">
        <v>166</v>
      </c>
      <c r="B82" s="19">
        <v>283.54000000000002</v>
      </c>
      <c r="C82" s="140">
        <v>379.13</v>
      </c>
      <c r="D82" s="247">
        <f t="shared" si="38"/>
        <v>4.1803029503320339E-3</v>
      </c>
      <c r="E82" s="215">
        <f t="shared" si="39"/>
        <v>4.015734161851468E-3</v>
      </c>
      <c r="F82" s="52">
        <f t="shared" si="34"/>
        <v>0.33713056358891152</v>
      </c>
      <c r="H82" s="19">
        <v>356.27100000000002</v>
      </c>
      <c r="I82" s="140">
        <v>418.495</v>
      </c>
      <c r="J82" s="214">
        <f t="shared" si="40"/>
        <v>6.1891496955274209E-3</v>
      </c>
      <c r="K82" s="215">
        <f t="shared" si="41"/>
        <v>5.9640343199574338E-3</v>
      </c>
      <c r="L82" s="52">
        <f t="shared" si="35"/>
        <v>0.17465356428112305</v>
      </c>
      <c r="N82" s="40">
        <f t="shared" ref="N82" si="53">(H82/B82)*10</f>
        <v>12.565105452493475</v>
      </c>
      <c r="O82" s="143">
        <f t="shared" ref="O82" si="54">(I82/C82)*10</f>
        <v>11.038298209057579</v>
      </c>
      <c r="P82" s="52">
        <f t="shared" ref="P82" si="55">(O82-N82)/N82</f>
        <v>-0.12151169357141439</v>
      </c>
    </row>
    <row r="83" spans="1:16" ht="20.100000000000001" customHeight="1" x14ac:dyDescent="0.25">
      <c r="A83" s="38" t="s">
        <v>171</v>
      </c>
      <c r="B83" s="19">
        <v>782.86999999999989</v>
      </c>
      <c r="C83" s="140">
        <v>449</v>
      </c>
      <c r="D83" s="247">
        <f t="shared" si="38"/>
        <v>1.1542053222566264E-2</v>
      </c>
      <c r="E83" s="215">
        <f t="shared" si="39"/>
        <v>4.7557952118569072E-3</v>
      </c>
      <c r="F83" s="52">
        <f t="shared" si="34"/>
        <v>-0.42646927331485424</v>
      </c>
      <c r="H83" s="19">
        <v>548.12800000000004</v>
      </c>
      <c r="I83" s="140">
        <v>373.93799999999999</v>
      </c>
      <c r="J83" s="214">
        <f t="shared" si="40"/>
        <v>9.5220948219474893E-3</v>
      </c>
      <c r="K83" s="215">
        <f t="shared" si="41"/>
        <v>5.3290459038608413E-3</v>
      </c>
      <c r="L83" s="52">
        <f t="shared" ref="L83" si="56">(I83-H83)/H83</f>
        <v>-0.31779073501080046</v>
      </c>
      <c r="N83" s="40">
        <f t="shared" ref="N83" si="57">(H83/B83)*10</f>
        <v>7.0015200480284099</v>
      </c>
      <c r="O83" s="143">
        <f t="shared" ref="O83" si="58">(I83/C83)*10</f>
        <v>8.3282405345211572</v>
      </c>
      <c r="P83" s="52">
        <f t="shared" ref="P83" si="59">(O83-N83)/N83</f>
        <v>0.18949035029419714</v>
      </c>
    </row>
    <row r="84" spans="1:16" ht="20.100000000000001" customHeight="1" x14ac:dyDescent="0.25">
      <c r="A84" s="38" t="s">
        <v>158</v>
      </c>
      <c r="B84" s="19">
        <v>826.11</v>
      </c>
      <c r="C84" s="140">
        <v>794.65</v>
      </c>
      <c r="D84" s="247">
        <f t="shared" si="38"/>
        <v>1.2179551633980377E-2</v>
      </c>
      <c r="E84" s="215">
        <f t="shared" si="39"/>
        <v>8.4169101672652361E-3</v>
      </c>
      <c r="F84" s="52">
        <f t="shared" si="34"/>
        <v>-3.8082095604701598E-2</v>
      </c>
      <c r="H84" s="19">
        <v>443.41600000000005</v>
      </c>
      <c r="I84" s="140">
        <v>339.83000000000004</v>
      </c>
      <c r="J84" s="214">
        <f t="shared" si="40"/>
        <v>7.7030350530691164E-3</v>
      </c>
      <c r="K84" s="215">
        <f t="shared" si="41"/>
        <v>4.8429677366542846E-3</v>
      </c>
      <c r="L84" s="52">
        <f t="shared" ref="L84:L94" si="60">(I84-H84)/H84</f>
        <v>-0.23360907139119924</v>
      </c>
      <c r="N84" s="40">
        <f t="shared" ref="N84:N90" si="61">(H84/B84)*10</f>
        <v>5.3675176429289086</v>
      </c>
      <c r="O84" s="143">
        <f t="shared" ref="O84:O90" si="62">(I84/C84)*10</f>
        <v>4.2764739193355572</v>
      </c>
      <c r="P84" s="52">
        <f t="shared" ref="P84:P90" si="63">(O84-N84)/N84</f>
        <v>-0.20326784114639604</v>
      </c>
    </row>
    <row r="85" spans="1:16" ht="20.100000000000001" customHeight="1" x14ac:dyDescent="0.25">
      <c r="A85" s="38" t="s">
        <v>234</v>
      </c>
      <c r="B85" s="19">
        <v>503.16</v>
      </c>
      <c r="C85" s="140">
        <v>246.72</v>
      </c>
      <c r="D85" s="247">
        <f t="shared" si="38"/>
        <v>7.4182169446605981E-3</v>
      </c>
      <c r="E85" s="215">
        <f t="shared" si="39"/>
        <v>2.613251213072018E-3</v>
      </c>
      <c r="F85" s="52">
        <f t="shared" si="34"/>
        <v>-0.50965895540186035</v>
      </c>
      <c r="H85" s="19">
        <v>426.60099999999994</v>
      </c>
      <c r="I85" s="140">
        <v>210.89699999999999</v>
      </c>
      <c r="J85" s="214">
        <f t="shared" si="40"/>
        <v>7.410924406594117E-3</v>
      </c>
      <c r="K85" s="215">
        <f t="shared" si="41"/>
        <v>3.0055244291474518E-3</v>
      </c>
      <c r="L85" s="52">
        <f t="shared" si="60"/>
        <v>-0.50563407024362339</v>
      </c>
      <c r="N85" s="40">
        <f t="shared" si="61"/>
        <v>8.4784362826933766</v>
      </c>
      <c r="O85" s="143">
        <f t="shared" si="62"/>
        <v>8.5480301556420244</v>
      </c>
      <c r="P85" s="52">
        <f t="shared" si="63"/>
        <v>8.2083382628830321E-3</v>
      </c>
    </row>
    <row r="86" spans="1:16" ht="20.100000000000001" customHeight="1" x14ac:dyDescent="0.25">
      <c r="A86" s="38" t="s">
        <v>235</v>
      </c>
      <c r="B86" s="19">
        <v>239.95999999999998</v>
      </c>
      <c r="C86" s="140">
        <v>215.83999999999997</v>
      </c>
      <c r="D86" s="247">
        <f t="shared" si="38"/>
        <v>3.5377918317051373E-3</v>
      </c>
      <c r="E86" s="215">
        <f t="shared" si="39"/>
        <v>2.2861711325772708E-3</v>
      </c>
      <c r="F86" s="52">
        <f t="shared" si="34"/>
        <v>-0.10051675279213206</v>
      </c>
      <c r="H86" s="19">
        <v>271.30899999999997</v>
      </c>
      <c r="I86" s="140">
        <v>200.84999999999997</v>
      </c>
      <c r="J86" s="214">
        <f t="shared" si="40"/>
        <v>4.7131874745456369E-3</v>
      </c>
      <c r="K86" s="215">
        <f t="shared" si="41"/>
        <v>2.8623431418856862E-3</v>
      </c>
      <c r="L86" s="52">
        <f t="shared" si="60"/>
        <v>-0.25970019424346413</v>
      </c>
      <c r="N86" s="40">
        <f t="shared" si="61"/>
        <v>11.306426071011835</v>
      </c>
      <c r="O86" s="143">
        <f t="shared" si="62"/>
        <v>9.3055040770941435</v>
      </c>
      <c r="P86" s="52">
        <f t="shared" si="63"/>
        <v>-0.17697210253271703</v>
      </c>
    </row>
    <row r="87" spans="1:16" ht="20.100000000000001" customHeight="1" x14ac:dyDescent="0.25">
      <c r="A87" s="38" t="s">
        <v>155</v>
      </c>
      <c r="B87" s="19">
        <v>161.21999999999997</v>
      </c>
      <c r="C87" s="140">
        <v>302.43</v>
      </c>
      <c r="D87" s="247">
        <f t="shared" si="38"/>
        <v>2.3769078142503006E-3</v>
      </c>
      <c r="E87" s="215">
        <f t="shared" si="39"/>
        <v>3.2033299463739072E-3</v>
      </c>
      <c r="F87" s="52">
        <f t="shared" si="34"/>
        <v>0.87588388537402351</v>
      </c>
      <c r="H87" s="19">
        <v>104.54299999999999</v>
      </c>
      <c r="I87" s="140">
        <v>164.786</v>
      </c>
      <c r="J87" s="214">
        <f t="shared" si="40"/>
        <v>1.8161238961900438E-3</v>
      </c>
      <c r="K87" s="215">
        <f t="shared" si="41"/>
        <v>2.3483897285475471E-3</v>
      </c>
      <c r="L87" s="52">
        <f t="shared" si="60"/>
        <v>0.57625092067378991</v>
      </c>
      <c r="N87" s="40">
        <f t="shared" si="61"/>
        <v>6.4844932390522274</v>
      </c>
      <c r="O87" s="143">
        <f t="shared" si="62"/>
        <v>5.448731937969117</v>
      </c>
      <c r="P87" s="52">
        <f t="shared" si="63"/>
        <v>-0.15972895072900054</v>
      </c>
    </row>
    <row r="88" spans="1:16" ht="20.100000000000001" customHeight="1" x14ac:dyDescent="0.25">
      <c r="A88" s="38" t="s">
        <v>236</v>
      </c>
      <c r="B88" s="19">
        <v>383.22</v>
      </c>
      <c r="C88" s="140">
        <v>348.09999999999997</v>
      </c>
      <c r="D88" s="247">
        <f t="shared" si="38"/>
        <v>5.649910759068357E-3</v>
      </c>
      <c r="E88" s="215">
        <f t="shared" si="39"/>
        <v>3.6870652856289291E-3</v>
      </c>
      <c r="F88" s="52">
        <f t="shared" si="34"/>
        <v>-9.1644486195918945E-2</v>
      </c>
      <c r="H88" s="19">
        <v>161.25200000000001</v>
      </c>
      <c r="I88" s="140">
        <v>163.03899999999999</v>
      </c>
      <c r="J88" s="214">
        <f t="shared" si="40"/>
        <v>2.801274217388414E-3</v>
      </c>
      <c r="K88" s="215">
        <f t="shared" si="41"/>
        <v>2.3234929724167313E-3</v>
      </c>
      <c r="L88" s="52">
        <f t="shared" si="60"/>
        <v>1.1082033091062298E-2</v>
      </c>
      <c r="N88" s="40">
        <f t="shared" si="61"/>
        <v>4.2078179635718387</v>
      </c>
      <c r="O88" s="143">
        <f t="shared" si="62"/>
        <v>4.6836828497558178</v>
      </c>
      <c r="P88" s="52">
        <f t="shared" si="63"/>
        <v>0.1130906541831571</v>
      </c>
    </row>
    <row r="89" spans="1:16" ht="20.100000000000001" customHeight="1" x14ac:dyDescent="0.25">
      <c r="A89" s="38" t="s">
        <v>169</v>
      </c>
      <c r="B89" s="19">
        <v>196.23</v>
      </c>
      <c r="C89" s="140">
        <v>191.25</v>
      </c>
      <c r="D89" s="247">
        <f t="shared" si="38"/>
        <v>2.8930692246020131E-3</v>
      </c>
      <c r="E89" s="215">
        <f t="shared" si="39"/>
        <v>2.0257145529345958E-3</v>
      </c>
      <c r="F89" s="52">
        <f t="shared" si="34"/>
        <v>-2.5378382510319472E-2</v>
      </c>
      <c r="H89" s="19">
        <v>152.172</v>
      </c>
      <c r="I89" s="140">
        <v>157.441</v>
      </c>
      <c r="J89" s="214">
        <f t="shared" si="40"/>
        <v>2.6435362054946896E-3</v>
      </c>
      <c r="K89" s="215">
        <f t="shared" si="41"/>
        <v>2.2437150440708211E-3</v>
      </c>
      <c r="L89" s="52">
        <f t="shared" si="60"/>
        <v>3.4625292432247753E-2</v>
      </c>
      <c r="N89" s="40">
        <f t="shared" si="61"/>
        <v>7.7547775569484791</v>
      </c>
      <c r="O89" s="143">
        <f t="shared" si="62"/>
        <v>8.2322091503267973</v>
      </c>
      <c r="P89" s="52">
        <f t="shared" si="63"/>
        <v>6.156612357636581E-2</v>
      </c>
    </row>
    <row r="90" spans="1:16" ht="20.100000000000001" customHeight="1" x14ac:dyDescent="0.25">
      <c r="A90" s="38" t="s">
        <v>217</v>
      </c>
      <c r="B90" s="19">
        <v>372.19</v>
      </c>
      <c r="C90" s="140">
        <v>285.79000000000002</v>
      </c>
      <c r="D90" s="247">
        <f t="shared" si="38"/>
        <v>5.4872926397830264E-3</v>
      </c>
      <c r="E90" s="215">
        <f t="shared" si="39"/>
        <v>3.0270795403041992E-3</v>
      </c>
      <c r="F90" s="52">
        <f t="shared" si="34"/>
        <v>-0.23213949864316608</v>
      </c>
      <c r="H90" s="19">
        <v>189.49799999999999</v>
      </c>
      <c r="I90" s="140">
        <v>147.65099999999998</v>
      </c>
      <c r="J90" s="214">
        <f t="shared" si="40"/>
        <v>3.2919645129776353E-3</v>
      </c>
      <c r="K90" s="215">
        <f t="shared" si="41"/>
        <v>2.1041963019296167E-3</v>
      </c>
      <c r="L90" s="52">
        <f t="shared" si="60"/>
        <v>-0.22083082671057219</v>
      </c>
      <c r="N90" s="40">
        <f t="shared" si="61"/>
        <v>5.0914317955882744</v>
      </c>
      <c r="O90" s="143">
        <f t="shared" si="62"/>
        <v>5.1664158997865552</v>
      </c>
      <c r="P90" s="52">
        <f t="shared" si="63"/>
        <v>1.4727508333364017E-2</v>
      </c>
    </row>
    <row r="91" spans="1:16" ht="20.100000000000001" customHeight="1" x14ac:dyDescent="0.25">
      <c r="A91" s="38" t="s">
        <v>237</v>
      </c>
      <c r="B91" s="19">
        <v>146.75000000000003</v>
      </c>
      <c r="C91" s="140">
        <v>72.27</v>
      </c>
      <c r="D91" s="247">
        <f t="shared" si="38"/>
        <v>2.1635728925768006E-3</v>
      </c>
      <c r="E91" s="215">
        <f t="shared" si="39"/>
        <v>7.6548178165010828E-4</v>
      </c>
      <c r="F91" s="52">
        <f t="shared" si="34"/>
        <v>-0.50752981260647367</v>
      </c>
      <c r="H91" s="19">
        <v>179.24099999999999</v>
      </c>
      <c r="I91" s="140">
        <v>138.70599999999999</v>
      </c>
      <c r="J91" s="214">
        <f t="shared" si="40"/>
        <v>3.1137796244320483E-3</v>
      </c>
      <c r="K91" s="215">
        <f t="shared" si="41"/>
        <v>1.9767197801264431E-3</v>
      </c>
      <c r="L91" s="52">
        <f t="shared" si="60"/>
        <v>-0.22614803532673886</v>
      </c>
      <c r="N91" s="40">
        <f t="shared" ref="N91:N94" si="64">(H91/B91)*10</f>
        <v>12.214037478705277</v>
      </c>
      <c r="O91" s="143">
        <f t="shared" ref="O91:O94" si="65">(I91/C91)*10</f>
        <v>19.192749411927494</v>
      </c>
      <c r="P91" s="52">
        <f t="shared" ref="P91:P94" si="66">(O91-N91)/N91</f>
        <v>0.57136814467692132</v>
      </c>
    </row>
    <row r="92" spans="1:16" ht="20.100000000000001" customHeight="1" x14ac:dyDescent="0.25">
      <c r="A92" s="38" t="s">
        <v>213</v>
      </c>
      <c r="B92" s="19">
        <v>245.51</v>
      </c>
      <c r="C92" s="140">
        <v>174.57999999999998</v>
      </c>
      <c r="D92" s="247">
        <f t="shared" si="38"/>
        <v>3.6196169053255888E-3</v>
      </c>
      <c r="E92" s="215">
        <f t="shared" si="39"/>
        <v>1.8491463877193289E-3</v>
      </c>
      <c r="F92" s="52">
        <f t="shared" si="34"/>
        <v>-0.28890880208545483</v>
      </c>
      <c r="H92" s="19">
        <v>249.14099999999999</v>
      </c>
      <c r="I92" s="140">
        <v>136.87199999999999</v>
      </c>
      <c r="J92" s="214">
        <f t="shared" si="40"/>
        <v>4.3280843635698585E-3</v>
      </c>
      <c r="K92" s="215">
        <f t="shared" si="41"/>
        <v>1.9505831740910017E-3</v>
      </c>
      <c r="L92" s="52">
        <f t="shared" si="60"/>
        <v>-0.45062434525028</v>
      </c>
      <c r="N92" s="40">
        <f t="shared" si="64"/>
        <v>10.147896216040079</v>
      </c>
      <c r="O92" s="143">
        <f t="shared" si="65"/>
        <v>7.8400733188223164</v>
      </c>
      <c r="P92" s="52">
        <f t="shared" si="66"/>
        <v>-0.22741885097030717</v>
      </c>
    </row>
    <row r="93" spans="1:16" ht="20.100000000000001" customHeight="1" x14ac:dyDescent="0.25">
      <c r="A93" s="38" t="s">
        <v>199</v>
      </c>
      <c r="B93" s="19">
        <v>73.11</v>
      </c>
      <c r="C93" s="140">
        <v>162.55000000000001</v>
      </c>
      <c r="D93" s="247">
        <f t="shared" si="38"/>
        <v>1.0778794833137299E-3</v>
      </c>
      <c r="E93" s="215">
        <f t="shared" si="39"/>
        <v>1.7217249703504237E-3</v>
      </c>
      <c r="F93" s="52">
        <f t="shared" si="34"/>
        <v>1.2233620571741213</v>
      </c>
      <c r="H93" s="19">
        <v>51.613</v>
      </c>
      <c r="I93" s="140">
        <v>114.75700000000002</v>
      </c>
      <c r="J93" s="214">
        <f t="shared" si="40"/>
        <v>8.966224678271786E-4</v>
      </c>
      <c r="K93" s="215">
        <f t="shared" si="41"/>
        <v>1.6354190287945025E-3</v>
      </c>
      <c r="L93" s="52">
        <f t="shared" si="60"/>
        <v>1.2234127061011764</v>
      </c>
      <c r="N93" s="40">
        <f t="shared" si="64"/>
        <v>7.0596361646833543</v>
      </c>
      <c r="O93" s="143">
        <f t="shared" si="65"/>
        <v>7.0597969855429108</v>
      </c>
      <c r="P93" s="52">
        <f t="shared" si="66"/>
        <v>2.2780332556090134E-5</v>
      </c>
    </row>
    <row r="94" spans="1:16" ht="20.100000000000001" customHeight="1" x14ac:dyDescent="0.25">
      <c r="A94" s="38" t="s">
        <v>167</v>
      </c>
      <c r="B94" s="19">
        <v>90.22</v>
      </c>
      <c r="C94" s="140">
        <v>168.41</v>
      </c>
      <c r="D94" s="247">
        <f t="shared" si="38"/>
        <v>1.330136602168851E-3</v>
      </c>
      <c r="E94" s="215">
        <f t="shared" si="39"/>
        <v>1.7837939234494915E-3</v>
      </c>
      <c r="F94" s="52">
        <f t="shared" si="34"/>
        <v>0.86665927732210146</v>
      </c>
      <c r="H94" s="19">
        <v>51.266999999999996</v>
      </c>
      <c r="I94" s="140">
        <v>112.892</v>
      </c>
      <c r="J94" s="214">
        <f t="shared" si="40"/>
        <v>8.9061174622858514E-4</v>
      </c>
      <c r="K94" s="215">
        <f t="shared" ref="K94" si="67">I94/$I$96</f>
        <v>1.608840637160861E-3</v>
      </c>
      <c r="L94" s="52">
        <f t="shared" si="60"/>
        <v>1.2020402988277061</v>
      </c>
      <c r="N94" s="40">
        <f t="shared" si="64"/>
        <v>5.6824429173132343</v>
      </c>
      <c r="O94" s="143">
        <f t="shared" si="65"/>
        <v>6.703402410783208</v>
      </c>
      <c r="P94" s="52">
        <f t="shared" si="66"/>
        <v>0.17966911561211116</v>
      </c>
    </row>
    <row r="95" spans="1:16" ht="20.100000000000001" customHeight="1" thickBot="1" x14ac:dyDescent="0.3">
      <c r="A95" s="8" t="s">
        <v>17</v>
      </c>
      <c r="B95" s="19">
        <f>B96-SUM(B68:B94)</f>
        <v>2525.789999999979</v>
      </c>
      <c r="C95" s="142">
        <f>C96-SUM(C68:C94)</f>
        <v>1595.3499999999913</v>
      </c>
      <c r="D95" s="247">
        <f t="shared" si="38"/>
        <v>3.7238369855819492E-2</v>
      </c>
      <c r="E95" s="215">
        <f t="shared" si="39"/>
        <v>1.6897901762217983E-2</v>
      </c>
      <c r="F95" s="52">
        <f>(C95-B95)/B95</f>
        <v>-0.3683758348873008</v>
      </c>
      <c r="H95" s="19">
        <f>H96-SUM(H68:H94)</f>
        <v>1750.6849999999904</v>
      </c>
      <c r="I95" s="142">
        <f>I96-SUM(I68:I94)</f>
        <v>1217.2689999999857</v>
      </c>
      <c r="J95" s="214">
        <f t="shared" si="40"/>
        <v>3.0412948386802079E-2</v>
      </c>
      <c r="K95" s="215">
        <f t="shared" si="41"/>
        <v>1.7347481075329883E-2</v>
      </c>
      <c r="L95" s="52">
        <f>(I95-H95)/H95</f>
        <v>-0.30468987853326418</v>
      </c>
      <c r="N95" s="40">
        <f t="shared" si="36"/>
        <v>6.9312373554412874</v>
      </c>
      <c r="O95" s="143">
        <f t="shared" si="37"/>
        <v>7.6301062462781974</v>
      </c>
      <c r="P95" s="52">
        <f>(O95-N95)/N95</f>
        <v>0.10082887874100446</v>
      </c>
    </row>
    <row r="96" spans="1:16" ht="26.25" customHeight="1" thickBot="1" x14ac:dyDescent="0.3">
      <c r="A96" s="12" t="s">
        <v>18</v>
      </c>
      <c r="B96" s="17">
        <v>67827.62</v>
      </c>
      <c r="C96" s="145">
        <v>94411.13</v>
      </c>
      <c r="D96" s="243">
        <f>SUM(D68:D95)</f>
        <v>0.99999999999999956</v>
      </c>
      <c r="E96" s="244">
        <f>SUM(E68:E95)</f>
        <v>1</v>
      </c>
      <c r="F96" s="57">
        <f>(C96-B96)/B96</f>
        <v>0.39192750681801913</v>
      </c>
      <c r="G96" s="1"/>
      <c r="H96" s="17">
        <v>57563.803999999982</v>
      </c>
      <c r="I96" s="145">
        <v>70169.784</v>
      </c>
      <c r="J96" s="255">
        <f t="shared" si="40"/>
        <v>1</v>
      </c>
      <c r="K96" s="244">
        <f t="shared" si="41"/>
        <v>1</v>
      </c>
      <c r="L96" s="57">
        <f>(I96-H96)/H96</f>
        <v>0.21899143427004966</v>
      </c>
      <c r="M96" s="1"/>
      <c r="N96" s="37">
        <f t="shared" si="36"/>
        <v>8.4867792795914081</v>
      </c>
      <c r="O96" s="150">
        <f t="shared" si="37"/>
        <v>7.4323635359517457</v>
      </c>
      <c r="P96" s="57">
        <f>(O96-N96)/N96</f>
        <v>-0.12424215463871788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3" t="s">
        <v>16</v>
      </c>
      <c r="B3" s="326"/>
      <c r="C3" s="326"/>
      <c r="D3" s="348" t="s">
        <v>1</v>
      </c>
      <c r="E3" s="346"/>
      <c r="F3" s="348" t="s">
        <v>104</v>
      </c>
      <c r="G3" s="346"/>
      <c r="H3" s="130" t="s">
        <v>0</v>
      </c>
      <c r="J3" s="350" t="s">
        <v>19</v>
      </c>
      <c r="K3" s="346"/>
      <c r="L3" s="344" t="s">
        <v>104</v>
      </c>
      <c r="M3" s="345"/>
      <c r="N3" s="130" t="s">
        <v>0</v>
      </c>
      <c r="P3" s="356" t="s">
        <v>22</v>
      </c>
      <c r="Q3" s="346"/>
      <c r="R3" s="130" t="s">
        <v>0</v>
      </c>
    </row>
    <row r="4" spans="1:18" x14ac:dyDescent="0.25">
      <c r="A4" s="347"/>
      <c r="B4" s="327"/>
      <c r="C4" s="327"/>
      <c r="D4" s="351" t="s">
        <v>205</v>
      </c>
      <c r="E4" s="353"/>
      <c r="F4" s="351" t="str">
        <f>D4</f>
        <v>jan-jul</v>
      </c>
      <c r="G4" s="353"/>
      <c r="H4" s="131" t="s">
        <v>151</v>
      </c>
      <c r="J4" s="354" t="str">
        <f>D4</f>
        <v>jan-jul</v>
      </c>
      <c r="K4" s="353"/>
      <c r="L4" s="355" t="str">
        <f>D4</f>
        <v>jan-jul</v>
      </c>
      <c r="M4" s="343"/>
      <c r="N4" s="131" t="str">
        <f>H4</f>
        <v>2023/2022</v>
      </c>
      <c r="P4" s="354" t="str">
        <f>D4</f>
        <v>jan-jul</v>
      </c>
      <c r="Q4" s="352"/>
      <c r="R4" s="131" t="str">
        <f>N4</f>
        <v>2023/2022</v>
      </c>
    </row>
    <row r="5" spans="1:18" ht="19.5" customHeight="1" thickBot="1" x14ac:dyDescent="0.3">
      <c r="A5" s="334"/>
      <c r="B5" s="357"/>
      <c r="C5" s="357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7225.170000000001</v>
      </c>
      <c r="E6" s="147">
        <v>5497.0200000000013</v>
      </c>
      <c r="F6" s="247">
        <f>D6/D8</f>
        <v>0.56777056479465282</v>
      </c>
      <c r="G6" s="246">
        <f>E6/E8</f>
        <v>0.50452575485846352</v>
      </c>
      <c r="H6" s="165">
        <f>(E6-D6)/D6</f>
        <v>-0.23918468354377811</v>
      </c>
      <c r="I6" s="1"/>
      <c r="J6" s="19">
        <v>3789.4710000000018</v>
      </c>
      <c r="K6" s="147">
        <v>3106.8260000000009</v>
      </c>
      <c r="L6" s="247">
        <f>J6/J8</f>
        <v>0.38698710540314529</v>
      </c>
      <c r="M6" s="246">
        <f>K6/K8</f>
        <v>0.33132469153458005</v>
      </c>
      <c r="N6" s="165">
        <f>(K6-J6)/J6</f>
        <v>-0.1801425581565344</v>
      </c>
      <c r="P6" s="27">
        <f t="shared" ref="P6:Q8" si="0">(J6/D6)*10</f>
        <v>5.2448191530441512</v>
      </c>
      <c r="Q6" s="152">
        <f t="shared" si="0"/>
        <v>5.651836813400716</v>
      </c>
      <c r="R6" s="165">
        <f>(Q6-P6)/P6</f>
        <v>7.7603754958896376E-2</v>
      </c>
    </row>
    <row r="7" spans="1:18" ht="24" customHeight="1" thickBot="1" x14ac:dyDescent="0.3">
      <c r="A7" s="161" t="s">
        <v>21</v>
      </c>
      <c r="B7" s="1"/>
      <c r="C7" s="1"/>
      <c r="D7" s="117">
        <v>5500.3399999999974</v>
      </c>
      <c r="E7" s="140">
        <v>5398.4000000000005</v>
      </c>
      <c r="F7" s="247">
        <f>D7/D8</f>
        <v>0.43222943520534723</v>
      </c>
      <c r="G7" s="215">
        <f>E7/E8</f>
        <v>0.49547424514153648</v>
      </c>
      <c r="H7" s="55">
        <f t="shared" ref="H7:H8" si="1">(E7-D7)/D7</f>
        <v>-1.8533399753469227E-2</v>
      </c>
      <c r="J7" s="19">
        <v>6002.77</v>
      </c>
      <c r="K7" s="140">
        <v>6270.1569999999992</v>
      </c>
      <c r="L7" s="247">
        <f>J7/J8</f>
        <v>0.61301289459685471</v>
      </c>
      <c r="M7" s="215">
        <f>K7/K8</f>
        <v>0.66867530846542</v>
      </c>
      <c r="N7" s="102">
        <f t="shared" ref="N7:N8" si="2">(K7-J7)/J7</f>
        <v>4.4543935549754325E-2</v>
      </c>
      <c r="P7" s="27">
        <f t="shared" si="0"/>
        <v>10.913452622928769</v>
      </c>
      <c r="Q7" s="152">
        <f t="shared" si="0"/>
        <v>11.614843286899818</v>
      </c>
      <c r="R7" s="102">
        <f t="shared" ref="R7:R8" si="3">(Q7-P7)/P7</f>
        <v>6.4268448144215368E-2</v>
      </c>
    </row>
    <row r="8" spans="1:18" ht="26.25" customHeight="1" thickBot="1" x14ac:dyDescent="0.3">
      <c r="A8" s="12" t="s">
        <v>12</v>
      </c>
      <c r="B8" s="162"/>
      <c r="C8" s="162"/>
      <c r="D8" s="163">
        <v>12725.509999999998</v>
      </c>
      <c r="E8" s="145">
        <v>10895.420000000002</v>
      </c>
      <c r="F8" s="243">
        <f>SUM(F6:F7)</f>
        <v>1</v>
      </c>
      <c r="G8" s="244">
        <f>SUM(G6:G7)</f>
        <v>1</v>
      </c>
      <c r="H8" s="164">
        <f t="shared" si="1"/>
        <v>-0.14381270377375813</v>
      </c>
      <c r="I8" s="1"/>
      <c r="J8" s="17">
        <v>9792.2410000000018</v>
      </c>
      <c r="K8" s="145">
        <v>9376.9830000000002</v>
      </c>
      <c r="L8" s="243">
        <f>SUM(L6:L7)</f>
        <v>1</v>
      </c>
      <c r="M8" s="244">
        <f>SUM(M6:M7)</f>
        <v>1</v>
      </c>
      <c r="N8" s="164">
        <f t="shared" si="2"/>
        <v>-4.2406840272824327E-2</v>
      </c>
      <c r="O8" s="1"/>
      <c r="P8" s="29">
        <f t="shared" si="0"/>
        <v>7.6949693961185073</v>
      </c>
      <c r="Q8" s="146">
        <f t="shared" si="0"/>
        <v>8.6063529446317801</v>
      </c>
      <c r="R8" s="164">
        <f t="shared" si="3"/>
        <v>0.11843887890873127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6"/>
  <sheetViews>
    <sheetView showGridLines="0" topLeftCell="A18" workbookViewId="0">
      <selection activeCell="Q92" sqref="Q92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60" t="s">
        <v>3</v>
      </c>
      <c r="B4" s="348" t="s">
        <v>1</v>
      </c>
      <c r="C4" s="346"/>
      <c r="D4" s="348" t="s">
        <v>104</v>
      </c>
      <c r="E4" s="346"/>
      <c r="F4" s="130" t="s">
        <v>0</v>
      </c>
      <c r="H4" s="358" t="s">
        <v>19</v>
      </c>
      <c r="I4" s="359"/>
      <c r="J4" s="348" t="s">
        <v>104</v>
      </c>
      <c r="K4" s="349"/>
      <c r="L4" s="130" t="s">
        <v>0</v>
      </c>
      <c r="N4" s="356" t="s">
        <v>22</v>
      </c>
      <c r="O4" s="346"/>
      <c r="P4" s="130" t="s">
        <v>0</v>
      </c>
    </row>
    <row r="5" spans="1:16" x14ac:dyDescent="0.25">
      <c r="A5" s="361"/>
      <c r="B5" s="351" t="s">
        <v>205</v>
      </c>
      <c r="C5" s="353"/>
      <c r="D5" s="351" t="str">
        <f>B5</f>
        <v>jan-jul</v>
      </c>
      <c r="E5" s="353"/>
      <c r="F5" s="131" t="s">
        <v>151</v>
      </c>
      <c r="H5" s="354" t="str">
        <f>B5</f>
        <v>jan-jul</v>
      </c>
      <c r="I5" s="353"/>
      <c r="J5" s="351" t="str">
        <f>B5</f>
        <v>jan-jul</v>
      </c>
      <c r="K5" s="352"/>
      <c r="L5" s="131" t="str">
        <f>F5</f>
        <v>2023/2022</v>
      </c>
      <c r="N5" s="354" t="str">
        <f>B5</f>
        <v>jan-jul</v>
      </c>
      <c r="O5" s="352"/>
      <c r="P5" s="131" t="str">
        <f>L5</f>
        <v>2023/2022</v>
      </c>
    </row>
    <row r="6" spans="1:16" ht="19.5" customHeight="1" thickBot="1" x14ac:dyDescent="0.3">
      <c r="A6" s="362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152</v>
      </c>
      <c r="B7" s="39">
        <v>1536.6900000000003</v>
      </c>
      <c r="C7" s="147">
        <v>1366.79</v>
      </c>
      <c r="D7" s="247">
        <f>B7/$B$33</f>
        <v>0.12075665336792005</v>
      </c>
      <c r="E7" s="246">
        <f t="shared" ref="E7:E32" si="0">C7/$C$33</f>
        <v>0.12544628844046396</v>
      </c>
      <c r="F7" s="52">
        <f>(C7-B7)/B7</f>
        <v>-0.11056231250284722</v>
      </c>
      <c r="H7" s="39">
        <v>2822.0129999999999</v>
      </c>
      <c r="I7" s="147">
        <v>2550.9489999999996</v>
      </c>
      <c r="J7" s="247">
        <f>H7/$H$33</f>
        <v>0.28818867917977092</v>
      </c>
      <c r="K7" s="246">
        <f>I7/$I$33</f>
        <v>0.27204368398662976</v>
      </c>
      <c r="L7" s="52">
        <f>(I7-H7)/H7</f>
        <v>-9.6053420023224673E-2</v>
      </c>
      <c r="N7" s="27">
        <f t="shared" ref="N7:N33" si="1">(H7/B7)*10</f>
        <v>18.364230911895042</v>
      </c>
      <c r="O7" s="151">
        <f t="shared" ref="O7:O14" si="2">(I7/C7)*10</f>
        <v>18.663796194002003</v>
      </c>
      <c r="P7" s="61">
        <f>(O7-N7)/N7</f>
        <v>1.6312432769124252E-2</v>
      </c>
    </row>
    <row r="8" spans="1:16" ht="20.100000000000001" customHeight="1" x14ac:dyDescent="0.25">
      <c r="A8" s="8" t="s">
        <v>212</v>
      </c>
      <c r="B8" s="19">
        <v>775.01</v>
      </c>
      <c r="C8" s="140">
        <v>1190.9299999999998</v>
      </c>
      <c r="D8" s="247">
        <f t="shared" ref="D8:D32" si="3">B8/$B$33</f>
        <v>6.090207779491745E-2</v>
      </c>
      <c r="E8" s="215">
        <f t="shared" si="0"/>
        <v>0.10930556141938536</v>
      </c>
      <c r="F8" s="52">
        <f t="shared" ref="F8:F31" si="4">(C8-B8)/B8</f>
        <v>0.53666404304460569</v>
      </c>
      <c r="H8" s="19">
        <v>729.29600000000005</v>
      </c>
      <c r="I8" s="140">
        <v>1295.1680000000001</v>
      </c>
      <c r="J8" s="247">
        <f t="shared" ref="J8:J32" si="5">H8/$H$33</f>
        <v>7.447692514920741E-2</v>
      </c>
      <c r="K8" s="215">
        <f t="shared" ref="K8:K32" si="6">I8/$I$33</f>
        <v>0.13812203775990636</v>
      </c>
      <c r="L8" s="52">
        <f t="shared" ref="L8:L33" si="7">(I8-H8)/H8</f>
        <v>0.77591540334788622</v>
      </c>
      <c r="N8" s="27">
        <f t="shared" si="1"/>
        <v>9.4101495464574665</v>
      </c>
      <c r="O8" s="152">
        <f t="shared" si="2"/>
        <v>10.875265548772809</v>
      </c>
      <c r="P8" s="52">
        <f t="shared" ref="P8:P70" si="8">(O8-N8)/N8</f>
        <v>0.15569529422270431</v>
      </c>
    </row>
    <row r="9" spans="1:16" ht="20.100000000000001" customHeight="1" x14ac:dyDescent="0.25">
      <c r="A9" s="8" t="s">
        <v>174</v>
      </c>
      <c r="B9" s="19">
        <v>3076.2099999999996</v>
      </c>
      <c r="C9" s="140">
        <v>2275.4800000000005</v>
      </c>
      <c r="D9" s="247">
        <f t="shared" si="3"/>
        <v>0.24173569467942735</v>
      </c>
      <c r="E9" s="215">
        <f t="shared" si="0"/>
        <v>0.2088473872507898</v>
      </c>
      <c r="F9" s="52">
        <f t="shared" si="4"/>
        <v>-0.26029757396276559</v>
      </c>
      <c r="H9" s="19">
        <v>1159.6679999999999</v>
      </c>
      <c r="I9" s="140">
        <v>897.52400000000011</v>
      </c>
      <c r="J9" s="247">
        <f t="shared" si="5"/>
        <v>0.11842723233629561</v>
      </c>
      <c r="K9" s="215">
        <f t="shared" si="6"/>
        <v>9.5715647559561551E-2</v>
      </c>
      <c r="L9" s="52">
        <f t="shared" si="7"/>
        <v>-0.22605090422431232</v>
      </c>
      <c r="N9" s="27">
        <f t="shared" si="1"/>
        <v>3.7697946499101169</v>
      </c>
      <c r="O9" s="152">
        <f t="shared" si="2"/>
        <v>3.9443282296482494</v>
      </c>
      <c r="P9" s="52">
        <f t="shared" si="8"/>
        <v>4.6297901065325622E-2</v>
      </c>
    </row>
    <row r="10" spans="1:16" ht="20.100000000000001" customHeight="1" x14ac:dyDescent="0.25">
      <c r="A10" s="8" t="s">
        <v>160</v>
      </c>
      <c r="B10" s="19">
        <v>1370.06</v>
      </c>
      <c r="C10" s="140">
        <v>1203.2199999999998</v>
      </c>
      <c r="D10" s="247">
        <f t="shared" si="3"/>
        <v>0.10766248268242294</v>
      </c>
      <c r="E10" s="215">
        <f t="shared" si="0"/>
        <v>0.11043355832083569</v>
      </c>
      <c r="F10" s="52">
        <f t="shared" si="4"/>
        <v>-0.12177568865597138</v>
      </c>
      <c r="H10" s="19">
        <v>781.58999999999992</v>
      </c>
      <c r="I10" s="140">
        <v>826.95299999999997</v>
      </c>
      <c r="J10" s="247">
        <f t="shared" si="5"/>
        <v>7.9817275739026416E-2</v>
      </c>
      <c r="K10" s="215">
        <f t="shared" si="6"/>
        <v>8.8189666121821914E-2</v>
      </c>
      <c r="L10" s="52">
        <f t="shared" si="7"/>
        <v>5.8039381261275169E-2</v>
      </c>
      <c r="N10" s="27">
        <f t="shared" si="1"/>
        <v>5.7047866516794876</v>
      </c>
      <c r="O10" s="152">
        <f t="shared" si="2"/>
        <v>6.8728328983893228</v>
      </c>
      <c r="P10" s="52">
        <f t="shared" si="8"/>
        <v>0.20474845389107807</v>
      </c>
    </row>
    <row r="11" spans="1:16" ht="20.100000000000001" customHeight="1" x14ac:dyDescent="0.25">
      <c r="A11" s="8" t="s">
        <v>175</v>
      </c>
      <c r="B11" s="19">
        <v>1495.89</v>
      </c>
      <c r="C11" s="140">
        <v>1229.75</v>
      </c>
      <c r="D11" s="247">
        <f t="shared" si="3"/>
        <v>0.11755049502927585</v>
      </c>
      <c r="E11" s="215">
        <f t="shared" si="0"/>
        <v>0.11286852640834404</v>
      </c>
      <c r="F11" s="52">
        <f t="shared" si="4"/>
        <v>-0.17791415144161676</v>
      </c>
      <c r="H11" s="19">
        <v>658.58400000000006</v>
      </c>
      <c r="I11" s="140">
        <v>596.67700000000002</v>
      </c>
      <c r="J11" s="247">
        <f t="shared" si="5"/>
        <v>6.725569764878131E-2</v>
      </c>
      <c r="K11" s="215">
        <f t="shared" si="6"/>
        <v>6.3632087207580526E-2</v>
      </c>
      <c r="L11" s="52">
        <f t="shared" si="7"/>
        <v>-9.4000157914556126E-2</v>
      </c>
      <c r="N11" s="27">
        <f t="shared" si="1"/>
        <v>4.4026231875338429</v>
      </c>
      <c r="O11" s="152">
        <f t="shared" si="2"/>
        <v>4.8520187029884125</v>
      </c>
      <c r="P11" s="52">
        <f t="shared" si="8"/>
        <v>0.10207448975579975</v>
      </c>
    </row>
    <row r="12" spans="1:16" ht="20.100000000000001" customHeight="1" x14ac:dyDescent="0.25">
      <c r="A12" s="8" t="s">
        <v>177</v>
      </c>
      <c r="B12" s="19">
        <v>765.81999999999994</v>
      </c>
      <c r="C12" s="140">
        <v>620.19999999999993</v>
      </c>
      <c r="D12" s="247">
        <f t="shared" si="3"/>
        <v>6.017990634560029E-2</v>
      </c>
      <c r="E12" s="215">
        <f t="shared" si="0"/>
        <v>5.6923000673677546E-2</v>
      </c>
      <c r="F12" s="52">
        <f t="shared" si="4"/>
        <v>-0.19014912120341596</v>
      </c>
      <c r="H12" s="19">
        <v>577.45999999999992</v>
      </c>
      <c r="I12" s="140">
        <v>509.77399999999994</v>
      </c>
      <c r="J12" s="247">
        <f t="shared" si="5"/>
        <v>5.8971179324528451E-2</v>
      </c>
      <c r="K12" s="215">
        <f t="shared" si="6"/>
        <v>5.4364394176677072E-2</v>
      </c>
      <c r="L12" s="52">
        <f t="shared" si="7"/>
        <v>-0.11721331347625807</v>
      </c>
      <c r="N12" s="27">
        <f t="shared" si="1"/>
        <v>7.5404141965474913</v>
      </c>
      <c r="O12" s="152">
        <f t="shared" si="2"/>
        <v>8.2195098355369236</v>
      </c>
      <c r="P12" s="52">
        <f t="shared" si="8"/>
        <v>9.0060787284121327E-2</v>
      </c>
    </row>
    <row r="13" spans="1:16" ht="20.100000000000001" customHeight="1" x14ac:dyDescent="0.25">
      <c r="A13" s="8" t="s">
        <v>159</v>
      </c>
      <c r="B13" s="19">
        <v>111.65</v>
      </c>
      <c r="C13" s="140">
        <v>145.81000000000003</v>
      </c>
      <c r="D13" s="247">
        <f t="shared" si="3"/>
        <v>8.7737151595495971E-3</v>
      </c>
      <c r="E13" s="215">
        <f t="shared" si="0"/>
        <v>1.3382687404432322E-2</v>
      </c>
      <c r="F13" s="52">
        <f t="shared" si="4"/>
        <v>0.30595611285266477</v>
      </c>
      <c r="H13" s="19">
        <v>255.76399999999998</v>
      </c>
      <c r="I13" s="140">
        <v>339.85199999999998</v>
      </c>
      <c r="J13" s="247">
        <f t="shared" si="5"/>
        <v>2.6119046702384054E-2</v>
      </c>
      <c r="K13" s="215">
        <f t="shared" si="6"/>
        <v>3.624321383540953E-2</v>
      </c>
      <c r="L13" s="52">
        <f t="shared" si="7"/>
        <v>0.32877183653680736</v>
      </c>
      <c r="N13" s="27">
        <f t="shared" si="1"/>
        <v>22.907657859381992</v>
      </c>
      <c r="O13" s="152">
        <f t="shared" si="2"/>
        <v>23.307866401481373</v>
      </c>
      <c r="P13" s="52">
        <f t="shared" si="8"/>
        <v>1.7470513334713233E-2</v>
      </c>
    </row>
    <row r="14" spans="1:16" ht="20.100000000000001" customHeight="1" x14ac:dyDescent="0.25">
      <c r="A14" s="8" t="s">
        <v>179</v>
      </c>
      <c r="B14" s="19">
        <v>488.56</v>
      </c>
      <c r="C14" s="140">
        <v>254.51</v>
      </c>
      <c r="D14" s="247">
        <f t="shared" si="3"/>
        <v>3.8392174459019719E-2</v>
      </c>
      <c r="E14" s="215">
        <f t="shared" si="0"/>
        <v>2.3359356500254232E-2</v>
      </c>
      <c r="F14" s="52">
        <f t="shared" si="4"/>
        <v>-0.47906091370558379</v>
      </c>
      <c r="H14" s="19">
        <v>327.97699999999998</v>
      </c>
      <c r="I14" s="140">
        <v>212.84899999999999</v>
      </c>
      <c r="J14" s="247">
        <f t="shared" si="5"/>
        <v>3.3493558828872769E-2</v>
      </c>
      <c r="K14" s="215">
        <f t="shared" si="6"/>
        <v>2.2699092021388968E-2</v>
      </c>
      <c r="L14" s="52">
        <f t="shared" si="7"/>
        <v>-0.35102461453089695</v>
      </c>
      <c r="N14" s="27">
        <f t="shared" si="1"/>
        <v>6.7131365645980008</v>
      </c>
      <c r="O14" s="152">
        <f t="shared" si="2"/>
        <v>8.3630898589446385</v>
      </c>
      <c r="P14" s="52">
        <f t="shared" si="8"/>
        <v>0.24577978988953295</v>
      </c>
    </row>
    <row r="15" spans="1:16" ht="20.100000000000001" customHeight="1" x14ac:dyDescent="0.25">
      <c r="A15" s="8" t="s">
        <v>181</v>
      </c>
      <c r="B15" s="19">
        <v>342.78999999999996</v>
      </c>
      <c r="C15" s="140">
        <v>279.34999999999997</v>
      </c>
      <c r="D15" s="247">
        <f t="shared" si="3"/>
        <v>2.6937230806466692E-2</v>
      </c>
      <c r="E15" s="215">
        <f t="shared" si="0"/>
        <v>2.5639213541102584E-2</v>
      </c>
      <c r="F15" s="52">
        <f t="shared" si="4"/>
        <v>-0.18506957612532454</v>
      </c>
      <c r="H15" s="19">
        <v>312.60400000000004</v>
      </c>
      <c r="I15" s="140">
        <v>205.71400000000003</v>
      </c>
      <c r="J15" s="247">
        <f t="shared" si="5"/>
        <v>3.1923642402183525E-2</v>
      </c>
      <c r="K15" s="215">
        <f t="shared" si="6"/>
        <v>2.1938186301500177E-2</v>
      </c>
      <c r="L15" s="52">
        <f t="shared" si="7"/>
        <v>-0.34193420429681004</v>
      </c>
      <c r="N15" s="27">
        <f t="shared" ref="N15:N16" si="9">(H15/B15)*10</f>
        <v>9.1194025496659776</v>
      </c>
      <c r="O15" s="152">
        <f t="shared" ref="O15:O16" si="10">(I15/C15)*10</f>
        <v>7.3640236262752836</v>
      </c>
      <c r="P15" s="52">
        <f t="shared" ref="P15:P16" si="11">(O15-N15)/N15</f>
        <v>-0.19248836903849467</v>
      </c>
    </row>
    <row r="16" spans="1:16" ht="20.100000000000001" customHeight="1" x14ac:dyDescent="0.25">
      <c r="A16" s="8" t="s">
        <v>156</v>
      </c>
      <c r="B16" s="19">
        <v>492.37</v>
      </c>
      <c r="C16" s="140">
        <v>449.51</v>
      </c>
      <c r="D16" s="247">
        <f t="shared" si="3"/>
        <v>3.8691573068584284E-2</v>
      </c>
      <c r="E16" s="215">
        <f t="shared" si="0"/>
        <v>4.125678496102031E-2</v>
      </c>
      <c r="F16" s="52">
        <f t="shared" si="4"/>
        <v>-8.7048357942197965E-2</v>
      </c>
      <c r="H16" s="19">
        <v>443.16899999999998</v>
      </c>
      <c r="I16" s="140">
        <v>194.804</v>
      </c>
      <c r="J16" s="247">
        <f t="shared" si="5"/>
        <v>4.5257158192899861E-2</v>
      </c>
      <c r="K16" s="215">
        <f t="shared" si="6"/>
        <v>2.0774699068986262E-2</v>
      </c>
      <c r="L16" s="52">
        <f t="shared" si="7"/>
        <v>-0.56042954268010625</v>
      </c>
      <c r="N16" s="27">
        <f t="shared" si="9"/>
        <v>9.0007311574628837</v>
      </c>
      <c r="O16" s="152">
        <f t="shared" si="10"/>
        <v>4.3336966919534605</v>
      </c>
      <c r="P16" s="52">
        <f t="shared" si="11"/>
        <v>-0.51851726086050121</v>
      </c>
    </row>
    <row r="17" spans="1:16" ht="20.100000000000001" customHeight="1" x14ac:dyDescent="0.25">
      <c r="A17" s="8" t="s">
        <v>161</v>
      </c>
      <c r="B17" s="19">
        <v>414.96</v>
      </c>
      <c r="C17" s="140">
        <v>72.59</v>
      </c>
      <c r="D17" s="247">
        <f t="shared" si="3"/>
        <v>3.2608516279504708E-2</v>
      </c>
      <c r="E17" s="215">
        <f t="shared" si="0"/>
        <v>6.662432471625691E-3</v>
      </c>
      <c r="F17" s="52">
        <f t="shared" si="4"/>
        <v>-0.82506747638326594</v>
      </c>
      <c r="H17" s="19">
        <v>263.26799999999997</v>
      </c>
      <c r="I17" s="140">
        <v>151.32</v>
      </c>
      <c r="J17" s="247">
        <f t="shared" si="5"/>
        <v>2.6885367711027529E-2</v>
      </c>
      <c r="K17" s="215">
        <f t="shared" si="6"/>
        <v>1.6137386619982139E-2</v>
      </c>
      <c r="L17" s="52">
        <f t="shared" si="7"/>
        <v>-0.42522448607502616</v>
      </c>
      <c r="N17" s="27">
        <f t="shared" ref="N17:N20" si="12">(H17/B17)*10</f>
        <v>6.3444187391555804</v>
      </c>
      <c r="O17" s="152">
        <f t="shared" ref="O17:O20" si="13">(I17/C17)*10</f>
        <v>20.84584653533544</v>
      </c>
      <c r="P17" s="52">
        <f t="shared" ref="P17:P20" si="14">(O17-N17)/N17</f>
        <v>2.2856984055421834</v>
      </c>
    </row>
    <row r="18" spans="1:16" ht="20.100000000000001" customHeight="1" x14ac:dyDescent="0.25">
      <c r="A18" s="8" t="s">
        <v>184</v>
      </c>
      <c r="B18" s="19">
        <v>92.38</v>
      </c>
      <c r="C18" s="140">
        <v>167.63</v>
      </c>
      <c r="D18" s="247">
        <f t="shared" si="3"/>
        <v>7.2594340030379921E-3</v>
      </c>
      <c r="E18" s="215">
        <f t="shared" si="0"/>
        <v>1.5385363758349835E-2</v>
      </c>
      <c r="F18" s="52">
        <f>(C18-B18)/B18</f>
        <v>0.8145702533015805</v>
      </c>
      <c r="H18" s="19">
        <v>109.625</v>
      </c>
      <c r="I18" s="140">
        <v>146.01300000000001</v>
      </c>
      <c r="J18" s="247">
        <f t="shared" si="5"/>
        <v>1.1195088029389797E-2</v>
      </c>
      <c r="K18" s="215">
        <f t="shared" si="6"/>
        <v>1.5571426331902276E-2</v>
      </c>
      <c r="L18" s="52">
        <f t="shared" si="7"/>
        <v>0.33193158494868874</v>
      </c>
      <c r="N18" s="27">
        <f t="shared" si="12"/>
        <v>11.866746048928341</v>
      </c>
      <c r="O18" s="152">
        <f t="shared" si="13"/>
        <v>8.7104336932529982</v>
      </c>
      <c r="P18" s="52">
        <f t="shared" si="14"/>
        <v>-0.26597959901234952</v>
      </c>
    </row>
    <row r="19" spans="1:16" ht="20.100000000000001" customHeight="1" x14ac:dyDescent="0.25">
      <c r="A19" s="8" t="s">
        <v>238</v>
      </c>
      <c r="B19" s="19"/>
      <c r="C19" s="140">
        <v>9.5399999999999991</v>
      </c>
      <c r="D19" s="247">
        <f t="shared" si="3"/>
        <v>0</v>
      </c>
      <c r="E19" s="215">
        <f t="shared" si="0"/>
        <v>8.7559726931132507E-4</v>
      </c>
      <c r="F19" s="52"/>
      <c r="H19" s="19"/>
      <c r="I19" s="140">
        <v>122.11200000000001</v>
      </c>
      <c r="J19" s="247">
        <f t="shared" si="5"/>
        <v>0</v>
      </c>
      <c r="K19" s="215">
        <f t="shared" si="6"/>
        <v>1.3022525475411441E-2</v>
      </c>
      <c r="L19" s="52"/>
      <c r="N19" s="27"/>
      <c r="O19" s="152">
        <f t="shared" ref="O19" si="15">(I19/C19)*10</f>
        <v>128.00000000000003</v>
      </c>
      <c r="P19" s="52"/>
    </row>
    <row r="20" spans="1:16" ht="20.100000000000001" customHeight="1" x14ac:dyDescent="0.25">
      <c r="A20" s="8" t="s">
        <v>157</v>
      </c>
      <c r="B20" s="19">
        <v>94.35</v>
      </c>
      <c r="C20" s="140">
        <v>99.77</v>
      </c>
      <c r="D20" s="247">
        <f t="shared" si="3"/>
        <v>7.4142411581146839E-3</v>
      </c>
      <c r="E20" s="215">
        <f t="shared" si="0"/>
        <v>9.1570586540032396E-3</v>
      </c>
      <c r="F20" s="52">
        <f t="shared" si="4"/>
        <v>5.7445680975092762E-2</v>
      </c>
      <c r="H20" s="19">
        <v>96.201999999999998</v>
      </c>
      <c r="I20" s="140">
        <v>120.96399999999998</v>
      </c>
      <c r="J20" s="247">
        <f t="shared" si="5"/>
        <v>9.824308858411469E-3</v>
      </c>
      <c r="K20" s="215">
        <f t="shared" si="6"/>
        <v>1.2900098037929682E-2</v>
      </c>
      <c r="L20" s="52">
        <f t="shared" si="7"/>
        <v>0.25739589613521535</v>
      </c>
      <c r="N20" s="27">
        <f t="shared" si="12"/>
        <v>10.196290408055116</v>
      </c>
      <c r="O20" s="152">
        <f t="shared" si="13"/>
        <v>12.124285857472186</v>
      </c>
      <c r="P20" s="52">
        <f t="shared" si="14"/>
        <v>0.18908793024313475</v>
      </c>
    </row>
    <row r="21" spans="1:16" ht="20.100000000000001" customHeight="1" x14ac:dyDescent="0.25">
      <c r="A21" s="8" t="s">
        <v>180</v>
      </c>
      <c r="B21" s="19">
        <v>72.570000000000007</v>
      </c>
      <c r="C21" s="140">
        <v>84.37</v>
      </c>
      <c r="D21" s="247">
        <f t="shared" si="3"/>
        <v>5.7027183979266845E-3</v>
      </c>
      <c r="E21" s="215">
        <f t="shared" si="0"/>
        <v>7.7436207140247912E-3</v>
      </c>
      <c r="F21" s="52">
        <f t="shared" si="4"/>
        <v>0.1626016260162601</v>
      </c>
      <c r="H21" s="19">
        <v>83.775000000000006</v>
      </c>
      <c r="I21" s="140">
        <v>107.60899999999999</v>
      </c>
      <c r="J21" s="247">
        <f t="shared" si="5"/>
        <v>8.5552428703501056E-3</v>
      </c>
      <c r="K21" s="215">
        <f t="shared" si="6"/>
        <v>1.1475865958165861E-2</v>
      </c>
      <c r="L21" s="52">
        <f t="shared" si="7"/>
        <v>0.28450014920919114</v>
      </c>
      <c r="N21" s="27">
        <f t="shared" ref="N21:N32" si="16">(H21/B21)*10</f>
        <v>11.544026457213725</v>
      </c>
      <c r="O21" s="152">
        <f t="shared" ref="O21:O32" si="17">(I21/C21)*10</f>
        <v>12.754415076448973</v>
      </c>
      <c r="P21" s="52">
        <f t="shared" ref="P21:P32" si="18">(O21-N21)/N21</f>
        <v>0.10484977869042308</v>
      </c>
    </row>
    <row r="22" spans="1:16" ht="20.100000000000001" customHeight="1" x14ac:dyDescent="0.25">
      <c r="A22" s="8" t="s">
        <v>154</v>
      </c>
      <c r="B22" s="19">
        <v>252.36999999999998</v>
      </c>
      <c r="C22" s="140">
        <v>103.66</v>
      </c>
      <c r="D22" s="247">
        <f t="shared" si="3"/>
        <v>1.9831818135383178E-2</v>
      </c>
      <c r="E22" s="215">
        <f t="shared" si="0"/>
        <v>9.5140894063744201E-3</v>
      </c>
      <c r="F22" s="52">
        <f t="shared" si="4"/>
        <v>-0.58925387328129331</v>
      </c>
      <c r="H22" s="19">
        <v>209.46299999999999</v>
      </c>
      <c r="I22" s="140">
        <v>102.61600000000001</v>
      </c>
      <c r="J22" s="247">
        <f t="shared" si="5"/>
        <v>2.1390711278449943E-2</v>
      </c>
      <c r="K22" s="215">
        <f t="shared" si="6"/>
        <v>1.0943391920407664E-2</v>
      </c>
      <c r="L22" s="52">
        <f t="shared" si="7"/>
        <v>-0.51009963573518946</v>
      </c>
      <c r="N22" s="27">
        <f t="shared" si="16"/>
        <v>8.2998375401196647</v>
      </c>
      <c r="O22" s="152">
        <f t="shared" si="17"/>
        <v>9.899286127725258</v>
      </c>
      <c r="P22" s="52">
        <f t="shared" si="18"/>
        <v>0.19270842108344843</v>
      </c>
    </row>
    <row r="23" spans="1:16" ht="20.100000000000001" customHeight="1" x14ac:dyDescent="0.25">
      <c r="A23" s="8" t="s">
        <v>165</v>
      </c>
      <c r="B23" s="19">
        <v>11.25</v>
      </c>
      <c r="C23" s="140">
        <v>156.15</v>
      </c>
      <c r="D23" s="247">
        <f t="shared" si="3"/>
        <v>8.8405101249380185E-4</v>
      </c>
      <c r="E23" s="215">
        <f t="shared" si="0"/>
        <v>1.4331710021274993E-2</v>
      </c>
      <c r="F23" s="52">
        <f t="shared" si="4"/>
        <v>12.88</v>
      </c>
      <c r="H23" s="19">
        <v>5.8159999999999998</v>
      </c>
      <c r="I23" s="140">
        <v>99.087999999999994</v>
      </c>
      <c r="J23" s="247">
        <f t="shared" si="5"/>
        <v>5.939396303665319E-4</v>
      </c>
      <c r="K23" s="215">
        <f t="shared" si="6"/>
        <v>1.0567151502780798E-2</v>
      </c>
      <c r="L23" s="52">
        <f t="shared" si="7"/>
        <v>16.037138927097661</v>
      </c>
      <c r="N23" s="27">
        <f t="shared" si="16"/>
        <v>5.169777777777778</v>
      </c>
      <c r="O23" s="152">
        <f t="shared" si="17"/>
        <v>6.3456932436759512</v>
      </c>
      <c r="P23" s="52">
        <f t="shared" si="18"/>
        <v>0.22745957688023466</v>
      </c>
    </row>
    <row r="24" spans="1:16" ht="20.100000000000001" customHeight="1" x14ac:dyDescent="0.25">
      <c r="A24" s="8" t="s">
        <v>176</v>
      </c>
      <c r="B24" s="19">
        <v>345.75</v>
      </c>
      <c r="C24" s="140">
        <v>134.44999999999999</v>
      </c>
      <c r="D24" s="247">
        <f t="shared" si="3"/>
        <v>2.7169834450642843E-2</v>
      </c>
      <c r="E24" s="215">
        <f t="shared" si="0"/>
        <v>1.2340047469487176E-2</v>
      </c>
      <c r="F24" s="52">
        <f t="shared" si="4"/>
        <v>-0.61113521330441078</v>
      </c>
      <c r="H24" s="19">
        <v>191.18399999999997</v>
      </c>
      <c r="I24" s="140">
        <v>97.13</v>
      </c>
      <c r="J24" s="247">
        <f t="shared" si="5"/>
        <v>1.9524029279916612E-2</v>
      </c>
      <c r="K24" s="215">
        <f t="shared" si="6"/>
        <v>1.035834233676226E-2</v>
      </c>
      <c r="L24" s="52">
        <f t="shared" si="7"/>
        <v>-0.4919553937567997</v>
      </c>
      <c r="N24" s="27">
        <f t="shared" si="16"/>
        <v>5.5295444685466366</v>
      </c>
      <c r="O24" s="152">
        <f t="shared" si="17"/>
        <v>7.2242469319449611</v>
      </c>
      <c r="P24" s="52">
        <f t="shared" si="18"/>
        <v>0.30648138794039814</v>
      </c>
    </row>
    <row r="25" spans="1:16" ht="20.100000000000001" customHeight="1" x14ac:dyDescent="0.25">
      <c r="A25" s="8" t="s">
        <v>163</v>
      </c>
      <c r="B25" s="19">
        <v>45.879999999999995</v>
      </c>
      <c r="C25" s="140">
        <v>123.26999999999998</v>
      </c>
      <c r="D25" s="247">
        <f t="shared" si="3"/>
        <v>3.6053564847302777E-3</v>
      </c>
      <c r="E25" s="215">
        <f t="shared" si="0"/>
        <v>1.1313928237736586E-2</v>
      </c>
      <c r="F25" s="52">
        <f t="shared" si="4"/>
        <v>1.6867916303400172</v>
      </c>
      <c r="H25" s="19">
        <v>44.112000000000002</v>
      </c>
      <c r="I25" s="140">
        <v>90.862999999999985</v>
      </c>
      <c r="J25" s="247">
        <f t="shared" si="5"/>
        <v>4.5047910891898996E-3</v>
      </c>
      <c r="K25" s="215">
        <f t="shared" si="6"/>
        <v>9.6900037037499151E-3</v>
      </c>
      <c r="L25" s="52">
        <f t="shared" si="7"/>
        <v>1.0598249909321722</v>
      </c>
      <c r="N25" s="27">
        <f t="shared" si="16"/>
        <v>9.6146469049694865</v>
      </c>
      <c r="O25" s="152">
        <f t="shared" si="17"/>
        <v>7.3710554068305347</v>
      </c>
      <c r="P25" s="52">
        <f t="shared" si="18"/>
        <v>-0.23335141896675529</v>
      </c>
    </row>
    <row r="26" spans="1:16" ht="20.100000000000001" customHeight="1" x14ac:dyDescent="0.25">
      <c r="A26" s="8" t="s">
        <v>158</v>
      </c>
      <c r="B26" s="19">
        <v>142.65</v>
      </c>
      <c r="C26" s="140">
        <v>113.4</v>
      </c>
      <c r="D26" s="247">
        <f t="shared" si="3"/>
        <v>1.1209766838421408E-2</v>
      </c>
      <c r="E26" s="215">
        <f t="shared" si="0"/>
        <v>1.0408043012568582E-2</v>
      </c>
      <c r="F26" s="52">
        <f t="shared" si="4"/>
        <v>-0.20504731861198738</v>
      </c>
      <c r="H26" s="19">
        <v>100.24300000000001</v>
      </c>
      <c r="I26" s="140">
        <v>72.186000000000007</v>
      </c>
      <c r="J26" s="247">
        <f t="shared" si="5"/>
        <v>1.0236982525246264E-2</v>
      </c>
      <c r="K26" s="215">
        <f t="shared" si="6"/>
        <v>7.6982116742666598E-3</v>
      </c>
      <c r="L26" s="52">
        <f t="shared" si="7"/>
        <v>-0.27988986762167933</v>
      </c>
      <c r="N26" s="27">
        <f t="shared" si="16"/>
        <v>7.0271994391868207</v>
      </c>
      <c r="O26" s="152">
        <f t="shared" si="17"/>
        <v>6.3656084656084655</v>
      </c>
      <c r="P26" s="52">
        <f t="shared" si="18"/>
        <v>-9.4147174746318812E-2</v>
      </c>
    </row>
    <row r="27" spans="1:16" ht="20.100000000000001" customHeight="1" x14ac:dyDescent="0.25">
      <c r="A27" s="8" t="s">
        <v>178</v>
      </c>
      <c r="B27" s="19">
        <v>101.99000000000001</v>
      </c>
      <c r="C27" s="140">
        <v>72.819999999999993</v>
      </c>
      <c r="D27" s="247">
        <f t="shared" si="3"/>
        <v>8.0146100234882531E-3</v>
      </c>
      <c r="E27" s="215">
        <f t="shared" si="0"/>
        <v>6.6835422590409534E-3</v>
      </c>
      <c r="F27" s="52">
        <f t="shared" si="4"/>
        <v>-0.28600843219923533</v>
      </c>
      <c r="H27" s="19">
        <v>74.260000000000005</v>
      </c>
      <c r="I27" s="140">
        <v>68.74799999999999</v>
      </c>
      <c r="J27" s="247">
        <f t="shared" si="5"/>
        <v>7.583555184150389E-3</v>
      </c>
      <c r="K27" s="215">
        <f t="shared" si="6"/>
        <v>7.3315692264772142E-3</v>
      </c>
      <c r="L27" s="52">
        <f t="shared" si="7"/>
        <v>-7.4225693509291868E-2</v>
      </c>
      <c r="N27" s="27">
        <f t="shared" si="16"/>
        <v>7.2811059907834093</v>
      </c>
      <c r="O27" s="152">
        <f t="shared" si="17"/>
        <v>9.4408129634715738</v>
      </c>
      <c r="P27" s="52">
        <f t="shared" si="18"/>
        <v>0.29661798295780489</v>
      </c>
    </row>
    <row r="28" spans="1:16" ht="20.100000000000001" customHeight="1" x14ac:dyDescent="0.25">
      <c r="A28" s="8" t="s">
        <v>196</v>
      </c>
      <c r="B28" s="19">
        <v>12.219999999999999</v>
      </c>
      <c r="C28" s="140">
        <v>21.419999999999998</v>
      </c>
      <c r="D28" s="247">
        <f t="shared" si="3"/>
        <v>9.6027585534882282E-4</v>
      </c>
      <c r="E28" s="215">
        <f t="shared" si="0"/>
        <v>1.9659636801518431E-3</v>
      </c>
      <c r="F28" s="52">
        <f t="shared" si="4"/>
        <v>0.7528641571194763</v>
      </c>
      <c r="H28" s="19">
        <v>38.914999999999999</v>
      </c>
      <c r="I28" s="140">
        <v>66.587000000000003</v>
      </c>
      <c r="J28" s="247">
        <f t="shared" si="5"/>
        <v>3.9740647723028868E-3</v>
      </c>
      <c r="K28" s="215">
        <f t="shared" si="6"/>
        <v>7.1011113062698318E-3</v>
      </c>
      <c r="L28" s="52">
        <f t="shared" si="7"/>
        <v>0.71108826930489544</v>
      </c>
      <c r="N28" s="27">
        <f t="shared" si="16"/>
        <v>31.845335515548285</v>
      </c>
      <c r="O28" s="152">
        <f t="shared" si="17"/>
        <v>31.086367880485533</v>
      </c>
      <c r="P28" s="52">
        <f t="shared" si="18"/>
        <v>-2.3832929462846816E-2</v>
      </c>
    </row>
    <row r="29" spans="1:16" ht="20.100000000000001" customHeight="1" x14ac:dyDescent="0.25">
      <c r="A29" s="8" t="s">
        <v>153</v>
      </c>
      <c r="B29" s="19">
        <v>111.57000000000001</v>
      </c>
      <c r="C29" s="140">
        <v>145.37</v>
      </c>
      <c r="D29" s="247">
        <f t="shared" si="3"/>
        <v>8.7674285745718648E-3</v>
      </c>
      <c r="E29" s="215">
        <f t="shared" si="0"/>
        <v>1.3342303463290078E-2</v>
      </c>
      <c r="F29" s="52">
        <f t="shared" si="4"/>
        <v>0.30294882136775114</v>
      </c>
      <c r="H29" s="19">
        <v>55.540999999999997</v>
      </c>
      <c r="I29" s="140">
        <v>65.16</v>
      </c>
      <c r="J29" s="247">
        <f t="shared" si="5"/>
        <v>5.6719396509951076E-3</v>
      </c>
      <c r="K29" s="215">
        <f t="shared" si="6"/>
        <v>6.9489301622920711E-3</v>
      </c>
      <c r="L29" s="52">
        <f t="shared" si="7"/>
        <v>0.17318737509227419</v>
      </c>
      <c r="N29" s="27">
        <f t="shared" si="16"/>
        <v>4.9781303217710846</v>
      </c>
      <c r="O29" s="152">
        <f t="shared" si="17"/>
        <v>4.4823553690582649</v>
      </c>
      <c r="P29" s="52">
        <f t="shared" si="18"/>
        <v>-9.9590593388972651E-2</v>
      </c>
    </row>
    <row r="30" spans="1:16" ht="20.100000000000001" customHeight="1" x14ac:dyDescent="0.25">
      <c r="A30" s="8" t="s">
        <v>186</v>
      </c>
      <c r="B30" s="19">
        <v>36.089999999999996</v>
      </c>
      <c r="C30" s="140">
        <v>76.529999999999987</v>
      </c>
      <c r="D30" s="247">
        <f t="shared" si="3"/>
        <v>2.8360356480801158E-3</v>
      </c>
      <c r="E30" s="215">
        <f t="shared" si="0"/>
        <v>7.0240523082175793E-3</v>
      </c>
      <c r="F30" s="52">
        <f t="shared" si="4"/>
        <v>1.1205320033250206</v>
      </c>
      <c r="H30" s="19">
        <v>27.979999999999997</v>
      </c>
      <c r="I30" s="140">
        <v>64.281999999999996</v>
      </c>
      <c r="J30" s="247">
        <f t="shared" si="5"/>
        <v>2.857364315277779E-3</v>
      </c>
      <c r="K30" s="215">
        <f t="shared" si="6"/>
        <v>6.8552966343225739E-3</v>
      </c>
      <c r="L30" s="52">
        <f t="shared" si="7"/>
        <v>1.2974267333809866</v>
      </c>
      <c r="N30" s="27">
        <f t="shared" si="16"/>
        <v>7.7528401219174281</v>
      </c>
      <c r="O30" s="152">
        <f t="shared" si="17"/>
        <v>8.3995818633215755</v>
      </c>
      <c r="P30" s="52">
        <f t="shared" si="18"/>
        <v>8.3419976580685062E-2</v>
      </c>
    </row>
    <row r="31" spans="1:16" ht="20.100000000000001" customHeight="1" x14ac:dyDescent="0.25">
      <c r="A31" s="8" t="s">
        <v>188</v>
      </c>
      <c r="B31" s="19">
        <v>18.64</v>
      </c>
      <c r="C31" s="140">
        <v>119.88</v>
      </c>
      <c r="D31" s="247">
        <f t="shared" si="3"/>
        <v>1.4647742998119525E-3</v>
      </c>
      <c r="E31" s="215">
        <f t="shared" si="0"/>
        <v>1.10027883275725E-2</v>
      </c>
      <c r="F31" s="52">
        <f t="shared" si="4"/>
        <v>5.4313304721030038</v>
      </c>
      <c r="H31" s="19">
        <v>10.231999999999999</v>
      </c>
      <c r="I31" s="140">
        <v>48.951999999999998</v>
      </c>
      <c r="J31" s="247">
        <f t="shared" si="5"/>
        <v>1.0449089232995796E-3</v>
      </c>
      <c r="K31" s="215">
        <f t="shared" si="6"/>
        <v>5.2204424386820365E-3</v>
      </c>
      <c r="L31" s="52">
        <f t="shared" si="7"/>
        <v>3.7842064112587961</v>
      </c>
      <c r="N31" s="27">
        <f t="shared" si="16"/>
        <v>5.4892703862660941</v>
      </c>
      <c r="O31" s="152">
        <f t="shared" si="17"/>
        <v>4.0834167500834164</v>
      </c>
      <c r="P31" s="52">
        <f t="shared" si="18"/>
        <v>-0.25610938016463169</v>
      </c>
    </row>
    <row r="32" spans="1:16" ht="20.100000000000001" customHeight="1" thickBot="1" x14ac:dyDescent="0.3">
      <c r="A32" s="8" t="s">
        <v>17</v>
      </c>
      <c r="B32" s="19">
        <f>B33-SUM(B7:B31)</f>
        <v>517.79000000000633</v>
      </c>
      <c r="C32" s="140">
        <f>C33-SUM(C7:C31)</f>
        <v>379.01999999999862</v>
      </c>
      <c r="D32" s="247">
        <f t="shared" si="3"/>
        <v>4.0689135445259664E-2</v>
      </c>
      <c r="E32" s="215">
        <f t="shared" si="0"/>
        <v>3.4787094026664279E-2</v>
      </c>
      <c r="F32" s="52">
        <f t="shared" ref="F32" si="19">(C32-B32)/B32</f>
        <v>-0.26800440332954678</v>
      </c>
      <c r="H32" s="19">
        <f>H33-SUM(H7:H31)</f>
        <v>413.50000000000364</v>
      </c>
      <c r="I32" s="140">
        <f>I33-SUM(I7:I31)</f>
        <v>323.0890000000054</v>
      </c>
      <c r="J32" s="247">
        <f t="shared" si="5"/>
        <v>4.2227310377675915E-2</v>
      </c>
      <c r="K32" s="215">
        <f t="shared" si="6"/>
        <v>3.4455538631135985E-2</v>
      </c>
      <c r="L32" s="52">
        <f t="shared" si="7"/>
        <v>-0.21864812575573747</v>
      </c>
      <c r="N32" s="27">
        <f t="shared" si="16"/>
        <v>7.9858629946503132</v>
      </c>
      <c r="O32" s="152">
        <f t="shared" si="17"/>
        <v>8.524325893092886</v>
      </c>
      <c r="P32" s="52">
        <f t="shared" si="18"/>
        <v>6.7427014313078779E-2</v>
      </c>
    </row>
    <row r="33" spans="1:16" ht="26.25" customHeight="1" thickBot="1" x14ac:dyDescent="0.3">
      <c r="A33" s="12" t="s">
        <v>18</v>
      </c>
      <c r="B33" s="17">
        <v>12725.51</v>
      </c>
      <c r="C33" s="145">
        <v>10895.420000000002</v>
      </c>
      <c r="D33" s="243">
        <f>SUM(D7:D32)</f>
        <v>1.0000000000000007</v>
      </c>
      <c r="E33" s="244">
        <f>SUM(E7:E32)</f>
        <v>0.99999999999999967</v>
      </c>
      <c r="F33" s="57">
        <f>(C33-B33)/B33</f>
        <v>-0.14381270377375824</v>
      </c>
      <c r="G33" s="1"/>
      <c r="H33" s="17">
        <v>9792.2410000000018</v>
      </c>
      <c r="I33" s="145">
        <v>9376.9830000000002</v>
      </c>
      <c r="J33" s="243">
        <f>SUM(J7:J32)</f>
        <v>1.0000000000000002</v>
      </c>
      <c r="K33" s="244">
        <f>SUM(K7:K32)</f>
        <v>1.0000000000000002</v>
      </c>
      <c r="L33" s="57">
        <f t="shared" si="7"/>
        <v>-4.2406840272824327E-2</v>
      </c>
      <c r="N33" s="29">
        <f t="shared" si="1"/>
        <v>7.6949693961185064</v>
      </c>
      <c r="O33" s="146">
        <f>(I33/C33)*10</f>
        <v>8.6063529446317801</v>
      </c>
      <c r="P33" s="57">
        <f t="shared" si="8"/>
        <v>0.11843887890873139</v>
      </c>
    </row>
    <row r="35" spans="1:16" ht="15.75" thickBot="1" x14ac:dyDescent="0.3"/>
    <row r="36" spans="1:16" x14ac:dyDescent="0.25">
      <c r="A36" s="360" t="s">
        <v>2</v>
      </c>
      <c r="B36" s="348" t="s">
        <v>1</v>
      </c>
      <c r="C36" s="346"/>
      <c r="D36" s="348" t="s">
        <v>104</v>
      </c>
      <c r="E36" s="346"/>
      <c r="F36" s="130" t="s">
        <v>0</v>
      </c>
      <c r="H36" s="358" t="s">
        <v>19</v>
      </c>
      <c r="I36" s="359"/>
      <c r="J36" s="348" t="s">
        <v>104</v>
      </c>
      <c r="K36" s="349"/>
      <c r="L36" s="130" t="s">
        <v>0</v>
      </c>
      <c r="N36" s="356" t="s">
        <v>22</v>
      </c>
      <c r="O36" s="346"/>
      <c r="P36" s="130" t="s">
        <v>0</v>
      </c>
    </row>
    <row r="37" spans="1:16" x14ac:dyDescent="0.25">
      <c r="A37" s="361"/>
      <c r="B37" s="351" t="str">
        <f>B5</f>
        <v>jan-jul</v>
      </c>
      <c r="C37" s="353"/>
      <c r="D37" s="351" t="str">
        <f>B5</f>
        <v>jan-jul</v>
      </c>
      <c r="E37" s="353"/>
      <c r="F37" s="131" t="str">
        <f>F5</f>
        <v>2023/2022</v>
      </c>
      <c r="H37" s="354" t="str">
        <f>B5</f>
        <v>jan-jul</v>
      </c>
      <c r="I37" s="353"/>
      <c r="J37" s="351" t="str">
        <f>B5</f>
        <v>jan-jul</v>
      </c>
      <c r="K37" s="352"/>
      <c r="L37" s="131" t="str">
        <f>L5</f>
        <v>2023/2022</v>
      </c>
      <c r="N37" s="354" t="str">
        <f>B5</f>
        <v>jan-jul</v>
      </c>
      <c r="O37" s="352"/>
      <c r="P37" s="131" t="str">
        <f>P5</f>
        <v>2023/2022</v>
      </c>
    </row>
    <row r="38" spans="1:16" ht="19.5" customHeight="1" thickBot="1" x14ac:dyDescent="0.3">
      <c r="A38" s="362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174</v>
      </c>
      <c r="B39" s="39">
        <v>3076.2099999999996</v>
      </c>
      <c r="C39" s="147">
        <v>2275.4800000000005</v>
      </c>
      <c r="D39" s="247">
        <f t="shared" ref="D39:D55" si="20">B39/$B$62</f>
        <v>0.42576299242785987</v>
      </c>
      <c r="E39" s="246">
        <f t="shared" ref="E39:E55" si="21">C39/$C$62</f>
        <v>0.41394792087349153</v>
      </c>
      <c r="F39" s="52">
        <f>(C39-B39)/B39</f>
        <v>-0.26029757396276559</v>
      </c>
      <c r="H39" s="39">
        <v>1159.6679999999999</v>
      </c>
      <c r="I39" s="147">
        <v>897.52400000000011</v>
      </c>
      <c r="J39" s="247">
        <f t="shared" ref="J39:J61" si="22">H39/$H$62</f>
        <v>0.30602371676679929</v>
      </c>
      <c r="K39" s="246">
        <f t="shared" ref="K39:K61" si="23">I39/$I$62</f>
        <v>0.28888775876087047</v>
      </c>
      <c r="L39" s="52">
        <f>(I39-H39)/H39</f>
        <v>-0.22605090422431232</v>
      </c>
      <c r="N39" s="27">
        <f t="shared" ref="N39:N62" si="24">(H39/B39)*10</f>
        <v>3.7697946499101169</v>
      </c>
      <c r="O39" s="151">
        <f t="shared" ref="O39:O62" si="25">(I39/C39)*10</f>
        <v>3.9443282296482494</v>
      </c>
      <c r="P39" s="61">
        <f t="shared" si="8"/>
        <v>4.6297901065325622E-2</v>
      </c>
    </row>
    <row r="40" spans="1:16" ht="20.100000000000001" customHeight="1" x14ac:dyDescent="0.25">
      <c r="A40" s="38" t="s">
        <v>175</v>
      </c>
      <c r="B40" s="19">
        <v>1495.89</v>
      </c>
      <c r="C40" s="140">
        <v>1229.75</v>
      </c>
      <c r="D40" s="247">
        <f t="shared" si="20"/>
        <v>0.20703872711645546</v>
      </c>
      <c r="E40" s="215">
        <f t="shared" si="21"/>
        <v>0.22371212038522689</v>
      </c>
      <c r="F40" s="52">
        <f t="shared" ref="F40:F62" si="26">(C40-B40)/B40</f>
        <v>-0.17791415144161676</v>
      </c>
      <c r="H40" s="19">
        <v>658.58400000000006</v>
      </c>
      <c r="I40" s="140">
        <v>596.67700000000002</v>
      </c>
      <c r="J40" s="247">
        <f t="shared" si="22"/>
        <v>0.1737931231034622</v>
      </c>
      <c r="K40" s="215">
        <f t="shared" si="23"/>
        <v>0.19205356205979995</v>
      </c>
      <c r="L40" s="52">
        <f t="shared" ref="L40:L62" si="27">(I40-H40)/H40</f>
        <v>-9.4000157914556126E-2</v>
      </c>
      <c r="N40" s="27">
        <f t="shared" si="24"/>
        <v>4.4026231875338429</v>
      </c>
      <c r="O40" s="152">
        <f t="shared" si="25"/>
        <v>4.8520187029884125</v>
      </c>
      <c r="P40" s="52">
        <f t="shared" si="8"/>
        <v>0.10207448975579975</v>
      </c>
    </row>
    <row r="41" spans="1:16" ht="20.100000000000001" customHeight="1" x14ac:dyDescent="0.25">
      <c r="A41" s="38" t="s">
        <v>177</v>
      </c>
      <c r="B41" s="19">
        <v>765.81999999999994</v>
      </c>
      <c r="C41" s="140">
        <v>620.19999999999993</v>
      </c>
      <c r="D41" s="247">
        <f t="shared" si="20"/>
        <v>0.10599335378959943</v>
      </c>
      <c r="E41" s="215">
        <f t="shared" si="21"/>
        <v>0.11282476687368791</v>
      </c>
      <c r="F41" s="52">
        <f t="shared" si="26"/>
        <v>-0.19014912120341596</v>
      </c>
      <c r="H41" s="19">
        <v>577.45999999999992</v>
      </c>
      <c r="I41" s="140">
        <v>509.77399999999994</v>
      </c>
      <c r="J41" s="247">
        <f t="shared" si="22"/>
        <v>0.15238538571742596</v>
      </c>
      <c r="K41" s="215">
        <f t="shared" si="23"/>
        <v>0.16408192798695515</v>
      </c>
      <c r="L41" s="52">
        <f t="shared" si="27"/>
        <v>-0.11721331347625807</v>
      </c>
      <c r="N41" s="27">
        <f t="shared" si="24"/>
        <v>7.5404141965474913</v>
      </c>
      <c r="O41" s="152">
        <f t="shared" si="25"/>
        <v>8.2195098355369236</v>
      </c>
      <c r="P41" s="52">
        <f t="shared" si="8"/>
        <v>9.0060787284121327E-2</v>
      </c>
    </row>
    <row r="42" spans="1:16" ht="20.100000000000001" customHeight="1" x14ac:dyDescent="0.25">
      <c r="A42" s="38" t="s">
        <v>179</v>
      </c>
      <c r="B42" s="19">
        <v>488.56</v>
      </c>
      <c r="C42" s="140">
        <v>254.51</v>
      </c>
      <c r="D42" s="247">
        <f t="shared" si="20"/>
        <v>6.7619170206375784E-2</v>
      </c>
      <c r="E42" s="215">
        <f t="shared" si="21"/>
        <v>4.629963143666932E-2</v>
      </c>
      <c r="F42" s="52">
        <f t="shared" si="26"/>
        <v>-0.47906091370558379</v>
      </c>
      <c r="H42" s="19">
        <v>327.97699999999998</v>
      </c>
      <c r="I42" s="140">
        <v>212.84899999999999</v>
      </c>
      <c r="J42" s="247">
        <f t="shared" si="22"/>
        <v>8.6549547417040518E-2</v>
      </c>
      <c r="K42" s="215">
        <f t="shared" si="23"/>
        <v>6.8510112893351599E-2</v>
      </c>
      <c r="L42" s="52">
        <f t="shared" si="27"/>
        <v>-0.35102461453089695</v>
      </c>
      <c r="N42" s="27">
        <f t="shared" si="24"/>
        <v>6.7131365645980008</v>
      </c>
      <c r="O42" s="152">
        <f t="shared" si="25"/>
        <v>8.3630898589446385</v>
      </c>
      <c r="P42" s="52">
        <f t="shared" si="8"/>
        <v>0.24577978988953295</v>
      </c>
    </row>
    <row r="43" spans="1:16" ht="20.100000000000001" customHeight="1" x14ac:dyDescent="0.25">
      <c r="A43" s="38" t="s">
        <v>181</v>
      </c>
      <c r="B43" s="19">
        <v>342.78999999999996</v>
      </c>
      <c r="C43" s="140">
        <v>279.34999999999997</v>
      </c>
      <c r="D43" s="247">
        <f t="shared" si="20"/>
        <v>4.7443866372694349E-2</v>
      </c>
      <c r="E43" s="215">
        <f t="shared" si="21"/>
        <v>5.0818443447540655E-2</v>
      </c>
      <c r="F43" s="52">
        <f t="shared" si="26"/>
        <v>-0.18506957612532454</v>
      </c>
      <c r="H43" s="19">
        <v>312.60400000000004</v>
      </c>
      <c r="I43" s="140">
        <v>205.71400000000003</v>
      </c>
      <c r="J43" s="247">
        <f t="shared" si="22"/>
        <v>8.2492780654608522E-2</v>
      </c>
      <c r="K43" s="215">
        <f t="shared" si="23"/>
        <v>6.6213556858349981E-2</v>
      </c>
      <c r="L43" s="52">
        <f t="shared" si="27"/>
        <v>-0.34193420429681004</v>
      </c>
      <c r="N43" s="27">
        <f t="shared" si="24"/>
        <v>9.1194025496659776</v>
      </c>
      <c r="O43" s="152">
        <f t="shared" si="25"/>
        <v>7.3640236262752836</v>
      </c>
      <c r="P43" s="52">
        <f t="shared" si="8"/>
        <v>-0.19248836903849467</v>
      </c>
    </row>
    <row r="44" spans="1:16" ht="20.100000000000001" customHeight="1" x14ac:dyDescent="0.25">
      <c r="A44" s="38" t="s">
        <v>184</v>
      </c>
      <c r="B44" s="19">
        <v>92.38</v>
      </c>
      <c r="C44" s="140">
        <v>167.63</v>
      </c>
      <c r="D44" s="247">
        <f t="shared" si="20"/>
        <v>1.2785858325824863E-2</v>
      </c>
      <c r="E44" s="215">
        <f t="shared" si="21"/>
        <v>3.0494704403476791E-2</v>
      </c>
      <c r="F44" s="52">
        <f t="shared" si="26"/>
        <v>0.8145702533015805</v>
      </c>
      <c r="H44" s="19">
        <v>109.625</v>
      </c>
      <c r="I44" s="140">
        <v>146.01300000000001</v>
      </c>
      <c r="J44" s="247">
        <f t="shared" si="22"/>
        <v>2.8928839935706063E-2</v>
      </c>
      <c r="K44" s="215">
        <f t="shared" si="23"/>
        <v>4.6997482317966958E-2</v>
      </c>
      <c r="L44" s="52">
        <f t="shared" si="27"/>
        <v>0.33193158494868874</v>
      </c>
      <c r="N44" s="27">
        <f t="shared" si="24"/>
        <v>11.866746048928341</v>
      </c>
      <c r="O44" s="152">
        <f t="shared" si="25"/>
        <v>8.7104336932529982</v>
      </c>
      <c r="P44" s="52">
        <f t="shared" si="8"/>
        <v>-0.26597959901234952</v>
      </c>
    </row>
    <row r="45" spans="1:16" ht="20.100000000000001" customHeight="1" x14ac:dyDescent="0.25">
      <c r="A45" s="38" t="s">
        <v>180</v>
      </c>
      <c r="B45" s="19">
        <v>72.570000000000007</v>
      </c>
      <c r="C45" s="140">
        <v>84.37</v>
      </c>
      <c r="D45" s="247">
        <f t="shared" si="20"/>
        <v>1.0044054326749409E-2</v>
      </c>
      <c r="E45" s="215">
        <f t="shared" si="21"/>
        <v>1.5348315996667285E-2</v>
      </c>
      <c r="F45" s="52">
        <f t="shared" si="26"/>
        <v>0.1626016260162601</v>
      </c>
      <c r="H45" s="19">
        <v>83.775000000000006</v>
      </c>
      <c r="I45" s="140">
        <v>107.60899999999999</v>
      </c>
      <c r="J45" s="247">
        <f t="shared" si="22"/>
        <v>2.2107307326009355E-2</v>
      </c>
      <c r="K45" s="215">
        <f t="shared" si="23"/>
        <v>3.4636313716957433E-2</v>
      </c>
      <c r="L45" s="52">
        <f t="shared" si="27"/>
        <v>0.28450014920919114</v>
      </c>
      <c r="N45" s="27">
        <f t="shared" si="24"/>
        <v>11.544026457213725</v>
      </c>
      <c r="O45" s="152">
        <f t="shared" si="25"/>
        <v>12.754415076448973</v>
      </c>
      <c r="P45" s="52">
        <f t="shared" si="8"/>
        <v>0.10484977869042308</v>
      </c>
    </row>
    <row r="46" spans="1:16" ht="20.100000000000001" customHeight="1" x14ac:dyDescent="0.25">
      <c r="A46" s="38" t="s">
        <v>176</v>
      </c>
      <c r="B46" s="19">
        <v>345.75</v>
      </c>
      <c r="C46" s="140">
        <v>134.44999999999999</v>
      </c>
      <c r="D46" s="247">
        <f t="shared" si="20"/>
        <v>4.7853545314504725E-2</v>
      </c>
      <c r="E46" s="215">
        <f t="shared" si="21"/>
        <v>2.4458706717457819E-2</v>
      </c>
      <c r="F46" s="52">
        <f t="shared" si="26"/>
        <v>-0.61113521330441078</v>
      </c>
      <c r="H46" s="19">
        <v>191.18399999999997</v>
      </c>
      <c r="I46" s="140">
        <v>97.13</v>
      </c>
      <c r="J46" s="247">
        <f t="shared" si="22"/>
        <v>5.0451369069719747E-2</v>
      </c>
      <c r="K46" s="215">
        <f t="shared" si="23"/>
        <v>3.1263418034997777E-2</v>
      </c>
      <c r="L46" s="52">
        <f t="shared" si="27"/>
        <v>-0.4919553937567997</v>
      </c>
      <c r="N46" s="27">
        <f t="shared" si="24"/>
        <v>5.5295444685466366</v>
      </c>
      <c r="O46" s="152">
        <f t="shared" si="25"/>
        <v>7.2242469319449611</v>
      </c>
      <c r="P46" s="52">
        <f t="shared" si="8"/>
        <v>0.30648138794039814</v>
      </c>
    </row>
    <row r="47" spans="1:16" ht="20.100000000000001" customHeight="1" x14ac:dyDescent="0.25">
      <c r="A47" s="38" t="s">
        <v>178</v>
      </c>
      <c r="B47" s="19">
        <v>101.99000000000001</v>
      </c>
      <c r="C47" s="140">
        <v>72.819999999999993</v>
      </c>
      <c r="D47" s="247">
        <f t="shared" si="20"/>
        <v>1.4115930836229463E-2</v>
      </c>
      <c r="E47" s="215">
        <f t="shared" si="21"/>
        <v>1.3247177561660679E-2</v>
      </c>
      <c r="F47" s="52">
        <f t="shared" si="26"/>
        <v>-0.28600843219923533</v>
      </c>
      <c r="H47" s="19">
        <v>74.260000000000005</v>
      </c>
      <c r="I47" s="140">
        <v>68.74799999999999</v>
      </c>
      <c r="J47" s="247">
        <f t="shared" si="22"/>
        <v>1.9596402769674184E-2</v>
      </c>
      <c r="K47" s="215">
        <f t="shared" si="23"/>
        <v>2.2128049655822369E-2</v>
      </c>
      <c r="L47" s="52">
        <f t="shared" si="27"/>
        <v>-7.4225693509291868E-2</v>
      </c>
      <c r="N47" s="27">
        <f t="shared" si="24"/>
        <v>7.2811059907834093</v>
      </c>
      <c r="O47" s="152">
        <f t="shared" si="25"/>
        <v>9.4408129634715738</v>
      </c>
      <c r="P47" s="52">
        <f t="shared" si="8"/>
        <v>0.29661798295780489</v>
      </c>
    </row>
    <row r="48" spans="1:16" ht="20.100000000000001" customHeight="1" x14ac:dyDescent="0.25">
      <c r="A48" s="38" t="s">
        <v>186</v>
      </c>
      <c r="B48" s="19">
        <v>36.089999999999996</v>
      </c>
      <c r="C48" s="140">
        <v>76.529999999999987</v>
      </c>
      <c r="D48" s="247">
        <f t="shared" si="20"/>
        <v>4.9950381790324662E-3</v>
      </c>
      <c r="E48" s="215">
        <f t="shared" si="21"/>
        <v>1.3922088695329467E-2</v>
      </c>
      <c r="F48" s="52">
        <f t="shared" ref="F48:F54" si="28">(C48-B48)/B48</f>
        <v>1.1205320033250206</v>
      </c>
      <c r="H48" s="19">
        <v>27.979999999999997</v>
      </c>
      <c r="I48" s="140">
        <v>64.281999999999996</v>
      </c>
      <c r="J48" s="247">
        <f t="shared" si="22"/>
        <v>7.3836163411726847E-3</v>
      </c>
      <c r="K48" s="215">
        <f t="shared" si="23"/>
        <v>2.0690569732582383E-2</v>
      </c>
      <c r="L48" s="52">
        <f t="shared" ref="L48:L55" si="29">(I48-H48)/H48</f>
        <v>1.2974267333809866</v>
      </c>
      <c r="N48" s="27">
        <f t="shared" ref="N48:N51" si="30">(H48/B48)*10</f>
        <v>7.7528401219174281</v>
      </c>
      <c r="O48" s="152">
        <f t="shared" ref="O48:O51" si="31">(I48/C48)*10</f>
        <v>8.3995818633215755</v>
      </c>
      <c r="P48" s="52">
        <f t="shared" ref="P48:P51" si="32">(O48-N48)/N48</f>
        <v>8.3419976580685062E-2</v>
      </c>
    </row>
    <row r="49" spans="1:16" ht="20.100000000000001" customHeight="1" x14ac:dyDescent="0.25">
      <c r="A49" s="38" t="s">
        <v>188</v>
      </c>
      <c r="B49" s="19">
        <v>18.64</v>
      </c>
      <c r="C49" s="140">
        <v>119.88</v>
      </c>
      <c r="D49" s="247">
        <f t="shared" si="20"/>
        <v>2.5798700930220334E-3</v>
      </c>
      <c r="E49" s="215">
        <f t="shared" si="21"/>
        <v>2.1808179704639965E-2</v>
      </c>
      <c r="F49" s="52">
        <f t="shared" si="28"/>
        <v>5.4313304721030038</v>
      </c>
      <c r="H49" s="19">
        <v>10.231999999999999</v>
      </c>
      <c r="I49" s="140">
        <v>48.951999999999998</v>
      </c>
      <c r="J49" s="247">
        <f t="shared" si="22"/>
        <v>2.7001130236911689E-3</v>
      </c>
      <c r="K49" s="215">
        <f t="shared" si="23"/>
        <v>1.5756273444344805E-2</v>
      </c>
      <c r="L49" s="52">
        <f t="shared" si="29"/>
        <v>3.7842064112587961</v>
      </c>
      <c r="N49" s="27">
        <f t="shared" si="30"/>
        <v>5.4892703862660941</v>
      </c>
      <c r="O49" s="152">
        <f t="shared" si="31"/>
        <v>4.0834167500834164</v>
      </c>
      <c r="P49" s="52">
        <f t="shared" si="32"/>
        <v>-0.25610938016463169</v>
      </c>
    </row>
    <row r="50" spans="1:16" ht="20.100000000000001" customHeight="1" x14ac:dyDescent="0.25">
      <c r="A50" s="38" t="s">
        <v>182</v>
      </c>
      <c r="B50" s="19">
        <v>35.17</v>
      </c>
      <c r="C50" s="140">
        <v>49.7</v>
      </c>
      <c r="D50" s="247">
        <f t="shared" si="20"/>
        <v>4.8677055349562719E-3</v>
      </c>
      <c r="E50" s="215">
        <f t="shared" si="21"/>
        <v>9.041262356695081E-3</v>
      </c>
      <c r="F50" s="52">
        <f t="shared" si="28"/>
        <v>0.41313619562126813</v>
      </c>
      <c r="H50" s="19">
        <v>20.463000000000001</v>
      </c>
      <c r="I50" s="140">
        <v>35.135999999999996</v>
      </c>
      <c r="J50" s="247">
        <f t="shared" si="22"/>
        <v>5.3999621583065288E-3</v>
      </c>
      <c r="K50" s="215">
        <f t="shared" si="23"/>
        <v>1.1309291218755088E-2</v>
      </c>
      <c r="L50" s="52">
        <f t="shared" si="29"/>
        <v>0.71705028588183517</v>
      </c>
      <c r="N50" s="27">
        <f t="shared" si="30"/>
        <v>5.81831106056298</v>
      </c>
      <c r="O50" s="152">
        <f t="shared" si="31"/>
        <v>7.0696177062374232</v>
      </c>
      <c r="P50" s="52">
        <f t="shared" si="32"/>
        <v>0.21506355240370506</v>
      </c>
    </row>
    <row r="51" spans="1:16" ht="20.100000000000001" customHeight="1" x14ac:dyDescent="0.25">
      <c r="A51" s="38" t="s">
        <v>183</v>
      </c>
      <c r="B51" s="19">
        <v>49.339999999999996</v>
      </c>
      <c r="C51" s="140">
        <v>42.56</v>
      </c>
      <c r="D51" s="247">
        <f t="shared" si="20"/>
        <v>6.8289050638254889E-3</v>
      </c>
      <c r="E51" s="215">
        <f t="shared" si="21"/>
        <v>7.7423767786909993E-3</v>
      </c>
      <c r="F51" s="52">
        <f t="shared" si="28"/>
        <v>-0.13741386299148753</v>
      </c>
      <c r="H51" s="19">
        <v>36.016999999999996</v>
      </c>
      <c r="I51" s="140">
        <v>28.345999999999997</v>
      </c>
      <c r="J51" s="247">
        <f t="shared" si="22"/>
        <v>9.504492843460206E-3</v>
      </c>
      <c r="K51" s="215">
        <f t="shared" si="23"/>
        <v>9.1237809906315956E-3</v>
      </c>
      <c r="L51" s="52">
        <f t="shared" si="29"/>
        <v>-0.2129827581419885</v>
      </c>
      <c r="N51" s="27">
        <f t="shared" si="30"/>
        <v>7.2997567896230233</v>
      </c>
      <c r="O51" s="152">
        <f t="shared" si="31"/>
        <v>6.6602443609022544</v>
      </c>
      <c r="P51" s="52">
        <f t="shared" si="32"/>
        <v>-8.7607361060284702E-2</v>
      </c>
    </row>
    <row r="52" spans="1:16" ht="20.100000000000001" customHeight="1" x14ac:dyDescent="0.25">
      <c r="A52" s="38" t="s">
        <v>190</v>
      </c>
      <c r="B52" s="19">
        <v>75.86999999999999</v>
      </c>
      <c r="C52" s="140">
        <v>28.12</v>
      </c>
      <c r="D52" s="247">
        <f t="shared" si="20"/>
        <v>1.0500790984848801E-2</v>
      </c>
      <c r="E52" s="215">
        <f t="shared" si="21"/>
        <v>5.1154989430636962E-3</v>
      </c>
      <c r="F52" s="52">
        <f t="shared" si="28"/>
        <v>-0.62936602082509541</v>
      </c>
      <c r="H52" s="19">
        <v>57.068999999999988</v>
      </c>
      <c r="I52" s="140">
        <v>25.658999999999995</v>
      </c>
      <c r="J52" s="247">
        <f t="shared" si="22"/>
        <v>1.5059885667419009E-2</v>
      </c>
      <c r="K52" s="215">
        <f t="shared" si="23"/>
        <v>8.2589111845980424E-3</v>
      </c>
      <c r="L52" s="52">
        <f t="shared" si="29"/>
        <v>-0.55038637438889759</v>
      </c>
      <c r="N52" s="27">
        <f t="shared" si="24"/>
        <v>7.5219454329774607</v>
      </c>
      <c r="O52" s="152">
        <f t="shared" si="25"/>
        <v>9.1248221906116616</v>
      </c>
      <c r="P52" s="52">
        <f t="shared" si="8"/>
        <v>0.21309337749339718</v>
      </c>
    </row>
    <row r="53" spans="1:16" ht="20.100000000000001" customHeight="1" x14ac:dyDescent="0.25">
      <c r="A53" s="38" t="s">
        <v>185</v>
      </c>
      <c r="B53" s="19">
        <v>14.44</v>
      </c>
      <c r="C53" s="140">
        <v>21</v>
      </c>
      <c r="D53" s="247">
        <f t="shared" si="20"/>
        <v>1.9985688918046224E-3</v>
      </c>
      <c r="E53" s="215">
        <f t="shared" si="21"/>
        <v>3.820251700012006E-3</v>
      </c>
      <c r="F53" s="52">
        <f t="shared" si="28"/>
        <v>0.45429362880886431</v>
      </c>
      <c r="H53" s="19">
        <v>11.033999999999999</v>
      </c>
      <c r="I53" s="140">
        <v>20.093999999999998</v>
      </c>
      <c r="J53" s="247">
        <f t="shared" si="22"/>
        <v>2.9117520624910437E-3</v>
      </c>
      <c r="K53" s="215">
        <f t="shared" si="23"/>
        <v>6.4676940388679631E-3</v>
      </c>
      <c r="L53" s="52">
        <f t="shared" si="29"/>
        <v>0.82109842305600866</v>
      </c>
      <c r="N53" s="27">
        <f t="shared" ref="N53:N54" si="33">(H53/B53)*10</f>
        <v>7.6412742382271457</v>
      </c>
      <c r="O53" s="152">
        <f t="shared" ref="O53:O54" si="34">(I53/C53)*10</f>
        <v>9.5685714285714276</v>
      </c>
      <c r="P53" s="52">
        <f t="shared" ref="P53:P54" si="35">(O53-N53)/N53</f>
        <v>0.25222196328232221</v>
      </c>
    </row>
    <row r="54" spans="1:16" ht="20.100000000000001" customHeight="1" x14ac:dyDescent="0.25">
      <c r="A54" s="38" t="s">
        <v>191</v>
      </c>
      <c r="B54" s="19">
        <v>10.28</v>
      </c>
      <c r="C54" s="140">
        <v>9.84</v>
      </c>
      <c r="D54" s="247">
        <f t="shared" si="20"/>
        <v>1.4228038925035676E-3</v>
      </c>
      <c r="E54" s="215">
        <f t="shared" si="21"/>
        <v>1.7900607965770543E-3</v>
      </c>
      <c r="F54" s="52">
        <f t="shared" si="28"/>
        <v>-4.2801556420233415E-2</v>
      </c>
      <c r="H54" s="19">
        <v>4.6999999999999993</v>
      </c>
      <c r="I54" s="140">
        <v>11.402000000000003</v>
      </c>
      <c r="J54" s="247">
        <f t="shared" si="22"/>
        <v>1.2402786563084924E-3</v>
      </c>
      <c r="K54" s="215">
        <f t="shared" si="23"/>
        <v>3.6699834493466974E-3</v>
      </c>
      <c r="L54" s="52">
        <f t="shared" si="29"/>
        <v>1.4259574468085117</v>
      </c>
      <c r="N54" s="27">
        <f t="shared" si="33"/>
        <v>4.5719844357976651</v>
      </c>
      <c r="O54" s="152">
        <f t="shared" si="34"/>
        <v>11.587398373983744</v>
      </c>
      <c r="P54" s="52">
        <f t="shared" si="35"/>
        <v>1.5344352188202743</v>
      </c>
    </row>
    <row r="55" spans="1:16" ht="20.100000000000001" customHeight="1" x14ac:dyDescent="0.25">
      <c r="A55" s="38" t="s">
        <v>187</v>
      </c>
      <c r="B55" s="19">
        <v>171.74000000000007</v>
      </c>
      <c r="C55" s="140">
        <v>14.89</v>
      </c>
      <c r="D55" s="247">
        <f t="shared" si="20"/>
        <v>2.3769682927875759E-2</v>
      </c>
      <c r="E55" s="215">
        <f t="shared" si="21"/>
        <v>2.7087403720561323E-3</v>
      </c>
      <c r="F55" s="52">
        <f t="shared" si="26"/>
        <v>-0.91329917316874354</v>
      </c>
      <c r="H55" s="19">
        <v>95.915999999999997</v>
      </c>
      <c r="I55" s="140">
        <v>11.020999999999999</v>
      </c>
      <c r="J55" s="247">
        <f t="shared" si="22"/>
        <v>2.5311184595422417E-2</v>
      </c>
      <c r="K55" s="215">
        <f t="shared" si="23"/>
        <v>3.5473502539247448E-3</v>
      </c>
      <c r="L55" s="52">
        <f t="shared" si="29"/>
        <v>-0.8850973768714292</v>
      </c>
      <c r="N55" s="27">
        <f t="shared" ref="N55" si="36">(H55/B55)*10</f>
        <v>5.5849540002329077</v>
      </c>
      <c r="O55" s="152">
        <f t="shared" ref="O55" si="37">(I55/C55)*10</f>
        <v>7.4016118200134304</v>
      </c>
      <c r="P55" s="52">
        <f t="shared" ref="P55" si="38">(O55-N55)/N55</f>
        <v>0.32527713204168973</v>
      </c>
    </row>
    <row r="56" spans="1:16" ht="20.100000000000001" customHeight="1" x14ac:dyDescent="0.25">
      <c r="A56" s="38" t="s">
        <v>194</v>
      </c>
      <c r="B56" s="19">
        <v>3.19</v>
      </c>
      <c r="C56" s="140">
        <v>4.4000000000000004</v>
      </c>
      <c r="D56" s="247">
        <f t="shared" ref="D56:D57" si="39">B56/$B$62</f>
        <v>4.415121028294145E-4</v>
      </c>
      <c r="E56" s="215">
        <f t="shared" ref="E56:E57" si="40">C56/$C$62</f>
        <v>8.0043368952632517E-4</v>
      </c>
      <c r="F56" s="52">
        <f t="shared" ref="F56" si="41">(C56-B56)/B56</f>
        <v>0.37931034482758635</v>
      </c>
      <c r="H56" s="19">
        <v>3.5509999999999997</v>
      </c>
      <c r="I56" s="140">
        <v>5.3629999999999995</v>
      </c>
      <c r="J56" s="247">
        <f t="shared" si="22"/>
        <v>9.370701082024376E-4</v>
      </c>
      <c r="K56" s="215">
        <f t="shared" si="23"/>
        <v>1.7261990211231654E-3</v>
      </c>
      <c r="L56" s="52">
        <f t="shared" ref="L56" si="42">(I56-H56)/H56</f>
        <v>0.51027879470571669</v>
      </c>
      <c r="N56" s="27">
        <f t="shared" ref="N56" si="43">(H56/B56)*10</f>
        <v>11.131661442006269</v>
      </c>
      <c r="O56" s="152">
        <f t="shared" ref="O56" si="44">(I56/C56)*10</f>
        <v>12.188636363636363</v>
      </c>
      <c r="P56" s="52">
        <f t="shared" ref="P56" si="45">(O56-N56)/N56</f>
        <v>9.4952126161644557E-2</v>
      </c>
    </row>
    <row r="57" spans="1:16" ht="20.100000000000001" customHeight="1" x14ac:dyDescent="0.25">
      <c r="A57" s="38" t="s">
        <v>202</v>
      </c>
      <c r="B57" s="19"/>
      <c r="C57" s="140">
        <v>1.29</v>
      </c>
      <c r="D57" s="247">
        <f t="shared" si="39"/>
        <v>0</v>
      </c>
      <c r="E57" s="215">
        <f t="shared" si="40"/>
        <v>2.3467260442930896E-4</v>
      </c>
      <c r="F57" s="52"/>
      <c r="H57" s="19">
        <v>3.5509999999999997</v>
      </c>
      <c r="I57" s="140">
        <v>5.3629999999999995</v>
      </c>
      <c r="J57" s="247">
        <f t="shared" ref="J57:J58" si="46">H57/$H$62</f>
        <v>9.370701082024376E-4</v>
      </c>
      <c r="K57" s="215">
        <f t="shared" ref="K57:K58" si="47">I57/$I$62</f>
        <v>1.7261990211231654E-3</v>
      </c>
      <c r="L57" s="52">
        <f t="shared" ref="L57:L58" si="48">(I57-H57)/H57</f>
        <v>0.51027879470571669</v>
      </c>
      <c r="N57" s="27"/>
      <c r="O57" s="152">
        <f t="shared" ref="O57:O58" si="49">(I57/C57)*10</f>
        <v>41.573643410852704</v>
      </c>
      <c r="P57" s="52"/>
    </row>
    <row r="58" spans="1:16" ht="20.100000000000001" customHeight="1" x14ac:dyDescent="0.25">
      <c r="A58" s="38" t="s">
        <v>223</v>
      </c>
      <c r="B58" s="19">
        <v>11.8</v>
      </c>
      <c r="C58" s="140">
        <v>3.89</v>
      </c>
      <c r="D58" s="247">
        <f>B58/$B$62</f>
        <v>1.6331795653251071E-3</v>
      </c>
      <c r="E58" s="215">
        <f>C58/$C$62</f>
        <v>7.076561482403193E-4</v>
      </c>
      <c r="F58" s="52">
        <f t="shared" ref="F58" si="50">(C58-B58)/B58</f>
        <v>-0.67033898305084738</v>
      </c>
      <c r="H58" s="19">
        <v>3.5509999999999997</v>
      </c>
      <c r="I58" s="140">
        <v>5.3629999999999995</v>
      </c>
      <c r="J58" s="247">
        <f t="shared" si="46"/>
        <v>9.370701082024376E-4</v>
      </c>
      <c r="K58" s="215">
        <f t="shared" si="47"/>
        <v>1.7261990211231654E-3</v>
      </c>
      <c r="L58" s="52">
        <f t="shared" si="48"/>
        <v>0.51027879470571669</v>
      </c>
      <c r="N58" s="27">
        <f t="shared" ref="N58" si="51">(H58/B58)*10</f>
        <v>3.0093220338983047</v>
      </c>
      <c r="O58" s="152">
        <f t="shared" si="49"/>
        <v>13.786632390745499</v>
      </c>
      <c r="P58" s="52">
        <f t="shared" ref="P58" si="52">(O58-N58)/N58</f>
        <v>3.5813084260996035</v>
      </c>
    </row>
    <row r="59" spans="1:16" ht="20.100000000000001" customHeight="1" x14ac:dyDescent="0.25">
      <c r="A59" s="38" t="s">
        <v>189</v>
      </c>
      <c r="B59" s="19">
        <v>0.42</v>
      </c>
      <c r="C59" s="140">
        <v>1.3199999999999998</v>
      </c>
      <c r="D59" s="247">
        <f>B59/$B$62</f>
        <v>5.8130120121741093E-5</v>
      </c>
      <c r="E59" s="215">
        <f>C59/$C$62</f>
        <v>2.401301068578975E-4</v>
      </c>
      <c r="F59" s="52">
        <f t="shared" si="26"/>
        <v>2.1428571428571428</v>
      </c>
      <c r="H59" s="19">
        <v>0.43100000000000005</v>
      </c>
      <c r="I59" s="140">
        <v>2.2120000000000002</v>
      </c>
      <c r="J59" s="247">
        <f t="shared" si="22"/>
        <v>1.1373619167424688E-4</v>
      </c>
      <c r="K59" s="215">
        <f t="shared" si="23"/>
        <v>7.1198065163610713E-4</v>
      </c>
      <c r="L59" s="52">
        <f t="shared" ref="L59" si="53">(I59-H59)/H59</f>
        <v>4.1322505800464038</v>
      </c>
      <c r="N59" s="27">
        <f t="shared" ref="N59:N60" si="54">(H59/B59)*10</f>
        <v>10.261904761904763</v>
      </c>
      <c r="O59" s="152">
        <f t="shared" ref="O59:O60" si="55">(I59/C59)*10</f>
        <v>16.757575757575761</v>
      </c>
      <c r="P59" s="52">
        <f t="shared" ref="P59:P60" si="56">(O59-N59)/N59</f>
        <v>0.632988820923856</v>
      </c>
    </row>
    <row r="60" spans="1:16" ht="20.100000000000001" customHeight="1" x14ac:dyDescent="0.25">
      <c r="A60" s="38" t="s">
        <v>195</v>
      </c>
      <c r="B60" s="19">
        <v>2.25</v>
      </c>
      <c r="C60" s="140">
        <v>2.1</v>
      </c>
      <c r="D60" s="247">
        <f>B60/$B$62</f>
        <v>3.1141135779504158E-4</v>
      </c>
      <c r="E60" s="215">
        <f>C60/$C$62</f>
        <v>3.8202517000120065E-4</v>
      </c>
      <c r="F60" s="52">
        <f t="shared" si="26"/>
        <v>-6.6666666666666624E-2</v>
      </c>
      <c r="H60" s="19">
        <v>1.7969999999999999</v>
      </c>
      <c r="I60" s="140">
        <v>1.6480000000000001</v>
      </c>
      <c r="J60" s="247">
        <f t="shared" si="22"/>
        <v>4.7420866923114061E-4</v>
      </c>
      <c r="K60" s="215">
        <f t="shared" si="23"/>
        <v>5.3044489778313953E-4</v>
      </c>
      <c r="L60" s="52">
        <f t="shared" ref="L60" si="57">(I60-H60)/H60</f>
        <v>-8.2915971062882468E-2</v>
      </c>
      <c r="N60" s="27">
        <f t="shared" si="54"/>
        <v>7.9866666666666664</v>
      </c>
      <c r="O60" s="152">
        <f t="shared" si="55"/>
        <v>7.8476190476190482</v>
      </c>
      <c r="P60" s="52">
        <f t="shared" si="56"/>
        <v>-1.7409968995945518E-2</v>
      </c>
    </row>
    <row r="61" spans="1:16" ht="20.100000000000001" customHeight="1" thickBot="1" x14ac:dyDescent="0.3">
      <c r="A61" s="8" t="s">
        <v>17</v>
      </c>
      <c r="B61" s="19">
        <f>B62-SUM(B39:B60)</f>
        <v>13.979999999999563</v>
      </c>
      <c r="C61" s="140">
        <f>C62-SUM(C39:C60)</f>
        <v>2.9399999999995998</v>
      </c>
      <c r="D61" s="247">
        <f>B61/$B$62</f>
        <v>1.9349025697664645E-3</v>
      </c>
      <c r="E61" s="215">
        <f>C61/$C$62</f>
        <v>5.3483523800160811E-4</v>
      </c>
      <c r="F61" s="52">
        <f t="shared" si="26"/>
        <v>-0.78969957081547271</v>
      </c>
      <c r="H61" s="19">
        <f>H62-SUM(H39:H60)</f>
        <v>18.042000000000826</v>
      </c>
      <c r="I61" s="140">
        <f>I62-SUM(I39:I60)</f>
        <v>-5.2999999999883585E-2</v>
      </c>
      <c r="J61" s="247">
        <f t="shared" si="22"/>
        <v>4.7610867057699671E-3</v>
      </c>
      <c r="K61" s="215">
        <f t="shared" si="23"/>
        <v>-1.7059210911677572E-5</v>
      </c>
      <c r="L61" s="52">
        <f t="shared" ref="L61" si="58">(I61-H61)/H61</f>
        <v>-1.0029375900676134</v>
      </c>
      <c r="N61" s="27">
        <f t="shared" ref="N61" si="59">(H61/B61)*10</f>
        <v>12.905579399142624</v>
      </c>
      <c r="O61" s="152">
        <f t="shared" ref="O61" si="60">(I61/C61)*10</f>
        <v>-0.18027210884316597</v>
      </c>
      <c r="P61" s="52">
        <f t="shared" ref="P61" si="61">(O61-N61)/N61</f>
        <v>-1.0139685405255918</v>
      </c>
    </row>
    <row r="62" spans="1:16" ht="26.25" customHeight="1" thickBot="1" x14ac:dyDescent="0.3">
      <c r="A62" s="12" t="s">
        <v>18</v>
      </c>
      <c r="B62" s="17">
        <v>7225.1699999999983</v>
      </c>
      <c r="C62" s="145">
        <v>5497.02</v>
      </c>
      <c r="D62" s="253">
        <f>SUM(D39:D61)</f>
        <v>1</v>
      </c>
      <c r="E62" s="254">
        <f>SUM(E39:E61)</f>
        <v>1.0000000000000002</v>
      </c>
      <c r="F62" s="57">
        <f t="shared" si="26"/>
        <v>-0.23918468354377798</v>
      </c>
      <c r="G62" s="1"/>
      <c r="H62" s="17">
        <v>3789.4710000000005</v>
      </c>
      <c r="I62" s="145">
        <v>3106.826</v>
      </c>
      <c r="J62" s="253">
        <f>SUM(J39:J61)</f>
        <v>0.99999999999999989</v>
      </c>
      <c r="K62" s="254">
        <f>SUM(K39:K61)</f>
        <v>1</v>
      </c>
      <c r="L62" s="57">
        <f t="shared" si="27"/>
        <v>-0.18014255815653435</v>
      </c>
      <c r="M62" s="1"/>
      <c r="N62" s="29">
        <f t="shared" si="24"/>
        <v>5.2448191530441512</v>
      </c>
      <c r="O62" s="146">
        <f t="shared" si="25"/>
        <v>5.6518368134007151</v>
      </c>
      <c r="P62" s="57">
        <f t="shared" si="8"/>
        <v>7.7603754958896209E-2</v>
      </c>
    </row>
    <row r="64" spans="1:16" ht="15.75" thickBot="1" x14ac:dyDescent="0.3"/>
    <row r="65" spans="1:16" x14ac:dyDescent="0.25">
      <c r="A65" s="360" t="s">
        <v>15</v>
      </c>
      <c r="B65" s="348" t="s">
        <v>1</v>
      </c>
      <c r="C65" s="346"/>
      <c r="D65" s="348" t="s">
        <v>104</v>
      </c>
      <c r="E65" s="346"/>
      <c r="F65" s="130" t="s">
        <v>0</v>
      </c>
      <c r="H65" s="358" t="s">
        <v>19</v>
      </c>
      <c r="I65" s="359"/>
      <c r="J65" s="348" t="s">
        <v>104</v>
      </c>
      <c r="K65" s="349"/>
      <c r="L65" s="130" t="s">
        <v>0</v>
      </c>
      <c r="N65" s="356" t="s">
        <v>22</v>
      </c>
      <c r="O65" s="346"/>
      <c r="P65" s="130" t="s">
        <v>0</v>
      </c>
    </row>
    <row r="66" spans="1:16" x14ac:dyDescent="0.25">
      <c r="A66" s="361"/>
      <c r="B66" s="351" t="str">
        <f>B5</f>
        <v>jan-jul</v>
      </c>
      <c r="C66" s="353"/>
      <c r="D66" s="351" t="str">
        <f>B5</f>
        <v>jan-jul</v>
      </c>
      <c r="E66" s="353"/>
      <c r="F66" s="131" t="str">
        <f>F37</f>
        <v>2023/2022</v>
      </c>
      <c r="H66" s="354" t="str">
        <f>B5</f>
        <v>jan-jul</v>
      </c>
      <c r="I66" s="353"/>
      <c r="J66" s="351" t="str">
        <f>B5</f>
        <v>jan-jul</v>
      </c>
      <c r="K66" s="352"/>
      <c r="L66" s="131" t="str">
        <f>L37</f>
        <v>2023/2022</v>
      </c>
      <c r="N66" s="354" t="str">
        <f>B5</f>
        <v>jan-jul</v>
      </c>
      <c r="O66" s="352"/>
      <c r="P66" s="131" t="str">
        <f>P37</f>
        <v>2023/2022</v>
      </c>
    </row>
    <row r="67" spans="1:16" ht="19.5" customHeight="1" thickBot="1" x14ac:dyDescent="0.3">
      <c r="A67" s="362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152</v>
      </c>
      <c r="B68" s="39">
        <v>1536.6900000000003</v>
      </c>
      <c r="C68" s="147">
        <v>1366.79</v>
      </c>
      <c r="D68" s="247">
        <f t="shared" ref="D68:D78" si="62">B68/$B$96</f>
        <v>0.27938091099822931</v>
      </c>
      <c r="E68" s="246">
        <f t="shared" ref="E68:E78" si="63">C68/$C$96</f>
        <v>0.25318427682276229</v>
      </c>
      <c r="F68" s="61">
        <f t="shared" ref="F68:F95" si="64">(C68-B68)/B68</f>
        <v>-0.11056231250284722</v>
      </c>
      <c r="H68" s="19">
        <v>2822.0129999999999</v>
      </c>
      <c r="I68" s="147">
        <v>2550.9489999999996</v>
      </c>
      <c r="J68" s="245">
        <f t="shared" ref="J68:J78" si="65">H68/$H$96</f>
        <v>0.47011846197672086</v>
      </c>
      <c r="K68" s="246">
        <f t="shared" ref="K68:K78" si="66">I68/$I$96</f>
        <v>0.40683973304017745</v>
      </c>
      <c r="L68" s="61">
        <f t="shared" ref="L68:L70" si="67">(I68-H68)/H68</f>
        <v>-9.6053420023224673E-2</v>
      </c>
      <c r="N68" s="41">
        <f t="shared" ref="N68:N70" si="68">(H68/B68)*10</f>
        <v>18.364230911895042</v>
      </c>
      <c r="O68" s="149">
        <f t="shared" ref="O68:O70" si="69">(I68/C68)*10</f>
        <v>18.663796194002003</v>
      </c>
      <c r="P68" s="61">
        <f t="shared" si="8"/>
        <v>1.6312432769124252E-2</v>
      </c>
    </row>
    <row r="69" spans="1:16" ht="20.100000000000001" customHeight="1" x14ac:dyDescent="0.25">
      <c r="A69" s="38" t="s">
        <v>212</v>
      </c>
      <c r="B69" s="19">
        <v>775.01</v>
      </c>
      <c r="C69" s="140">
        <v>1190.9299999999998</v>
      </c>
      <c r="D69" s="247">
        <f t="shared" si="62"/>
        <v>0.14090219877316676</v>
      </c>
      <c r="E69" s="215">
        <f t="shared" si="63"/>
        <v>0.22060795791345583</v>
      </c>
      <c r="F69" s="52">
        <f t="shared" si="64"/>
        <v>0.53666404304460569</v>
      </c>
      <c r="H69" s="19">
        <v>729.29600000000005</v>
      </c>
      <c r="I69" s="140">
        <v>1295.1680000000001</v>
      </c>
      <c r="J69" s="214">
        <f t="shared" si="65"/>
        <v>0.12149324395237536</v>
      </c>
      <c r="K69" s="215">
        <f t="shared" si="66"/>
        <v>0.20656069696500426</v>
      </c>
      <c r="L69" s="52">
        <f t="shared" si="67"/>
        <v>0.77591540334788622</v>
      </c>
      <c r="N69" s="40">
        <f t="shared" si="68"/>
        <v>9.4101495464574665</v>
      </c>
      <c r="O69" s="143">
        <f t="shared" si="69"/>
        <v>10.875265548772809</v>
      </c>
      <c r="P69" s="52">
        <f t="shared" si="8"/>
        <v>0.15569529422270431</v>
      </c>
    </row>
    <row r="70" spans="1:16" ht="20.100000000000001" customHeight="1" x14ac:dyDescent="0.25">
      <c r="A70" s="38" t="s">
        <v>160</v>
      </c>
      <c r="B70" s="19">
        <v>1370.06</v>
      </c>
      <c r="C70" s="140">
        <v>1203.2199999999998</v>
      </c>
      <c r="D70" s="247">
        <f t="shared" si="62"/>
        <v>0.24908642011221127</v>
      </c>
      <c r="E70" s="215">
        <f t="shared" si="63"/>
        <v>0.22288455838767041</v>
      </c>
      <c r="F70" s="52">
        <f t="shared" si="64"/>
        <v>-0.12177568865597138</v>
      </c>
      <c r="H70" s="19">
        <v>781.58999999999992</v>
      </c>
      <c r="I70" s="140">
        <v>826.95299999999997</v>
      </c>
      <c r="J70" s="214">
        <f t="shared" si="65"/>
        <v>0.13020488874303032</v>
      </c>
      <c r="K70" s="215">
        <f t="shared" si="66"/>
        <v>0.13188712818514753</v>
      </c>
      <c r="L70" s="52">
        <f t="shared" si="67"/>
        <v>5.8039381261275169E-2</v>
      </c>
      <c r="N70" s="40">
        <f t="shared" si="68"/>
        <v>5.7047866516794876</v>
      </c>
      <c r="O70" s="143">
        <f t="shared" si="69"/>
        <v>6.8728328983893228</v>
      </c>
      <c r="P70" s="52">
        <f t="shared" si="8"/>
        <v>0.20474845389107807</v>
      </c>
    </row>
    <row r="71" spans="1:16" ht="20.100000000000001" customHeight="1" x14ac:dyDescent="0.25">
      <c r="A71" s="38" t="s">
        <v>159</v>
      </c>
      <c r="B71" s="19">
        <v>111.65</v>
      </c>
      <c r="C71" s="140">
        <v>145.81000000000003</v>
      </c>
      <c r="D71" s="247">
        <f t="shared" si="62"/>
        <v>2.0298745168480497E-2</v>
      </c>
      <c r="E71" s="215">
        <f t="shared" si="63"/>
        <v>2.700985477178424E-2</v>
      </c>
      <c r="F71" s="52">
        <f t="shared" si="64"/>
        <v>0.30595611285266477</v>
      </c>
      <c r="H71" s="19">
        <v>255.76399999999998</v>
      </c>
      <c r="I71" s="140">
        <v>339.85199999999998</v>
      </c>
      <c r="J71" s="214">
        <f t="shared" si="65"/>
        <v>4.2607662795676002E-2</v>
      </c>
      <c r="K71" s="215">
        <f t="shared" si="66"/>
        <v>5.4201513614411889E-2</v>
      </c>
      <c r="L71" s="52">
        <f t="shared" ref="L71:L82" si="70">(I71-H71)/H71</f>
        <v>0.32877183653680736</v>
      </c>
      <c r="N71" s="40">
        <f t="shared" ref="N71:N81" si="71">(H71/B71)*10</f>
        <v>22.907657859381992</v>
      </c>
      <c r="O71" s="143">
        <f t="shared" ref="O71:O81" si="72">(I71/C71)*10</f>
        <v>23.307866401481373</v>
      </c>
      <c r="P71" s="52">
        <f t="shared" ref="P71:P81" si="73">(O71-N71)/N71</f>
        <v>1.7470513334713233E-2</v>
      </c>
    </row>
    <row r="72" spans="1:16" ht="20.100000000000001" customHeight="1" x14ac:dyDescent="0.25">
      <c r="A72" s="38" t="s">
        <v>156</v>
      </c>
      <c r="B72" s="19">
        <v>492.37</v>
      </c>
      <c r="C72" s="140">
        <v>449.51</v>
      </c>
      <c r="D72" s="247">
        <f t="shared" si="62"/>
        <v>8.9516284447870506E-2</v>
      </c>
      <c r="E72" s="215">
        <f t="shared" si="63"/>
        <v>8.3267264374629529E-2</v>
      </c>
      <c r="F72" s="52">
        <f t="shared" si="64"/>
        <v>-8.7048357942197965E-2</v>
      </c>
      <c r="H72" s="19">
        <v>443.16899999999998</v>
      </c>
      <c r="I72" s="140">
        <v>194.804</v>
      </c>
      <c r="J72" s="214">
        <f t="shared" si="65"/>
        <v>7.3827416342788429E-2</v>
      </c>
      <c r="K72" s="215">
        <f t="shared" si="66"/>
        <v>3.1068440551010129E-2</v>
      </c>
      <c r="L72" s="52">
        <f t="shared" si="70"/>
        <v>-0.56042954268010625</v>
      </c>
      <c r="N72" s="40">
        <f t="shared" ref="N72" si="74">(H72/B72)*10</f>
        <v>9.0007311574628837</v>
      </c>
      <c r="O72" s="143">
        <f t="shared" ref="O72" si="75">(I72/C72)*10</f>
        <v>4.3336966919534605</v>
      </c>
      <c r="P72" s="52">
        <f t="shared" ref="P72" si="76">(O72-N72)/N72</f>
        <v>-0.51851726086050121</v>
      </c>
    </row>
    <row r="73" spans="1:16" ht="20.100000000000001" customHeight="1" x14ac:dyDescent="0.25">
      <c r="A73" s="38" t="s">
        <v>161</v>
      </c>
      <c r="B73" s="19">
        <v>414.96</v>
      </c>
      <c r="C73" s="140">
        <v>72.59</v>
      </c>
      <c r="D73" s="247">
        <f t="shared" si="62"/>
        <v>7.5442609002352584E-2</v>
      </c>
      <c r="E73" s="215">
        <f t="shared" si="63"/>
        <v>1.3446576763485478E-2</v>
      </c>
      <c r="F73" s="52">
        <f t="shared" si="64"/>
        <v>-0.82506747638326594</v>
      </c>
      <c r="H73" s="19">
        <v>263.26799999999997</v>
      </c>
      <c r="I73" s="140">
        <v>151.32</v>
      </c>
      <c r="J73" s="214">
        <f t="shared" si="65"/>
        <v>4.385775233767078E-2</v>
      </c>
      <c r="K73" s="215">
        <f t="shared" si="66"/>
        <v>2.4133366995435682E-2</v>
      </c>
      <c r="L73" s="52">
        <f t="shared" si="70"/>
        <v>-0.42522448607502616</v>
      </c>
      <c r="N73" s="40">
        <f t="shared" si="71"/>
        <v>6.3444187391555804</v>
      </c>
      <c r="O73" s="143">
        <f t="shared" si="72"/>
        <v>20.84584653533544</v>
      </c>
      <c r="P73" s="52">
        <f t="shared" si="73"/>
        <v>2.2856984055421834</v>
      </c>
    </row>
    <row r="74" spans="1:16" ht="20.100000000000001" customHeight="1" x14ac:dyDescent="0.25">
      <c r="A74" s="38" t="s">
        <v>238</v>
      </c>
      <c r="B74" s="19"/>
      <c r="C74" s="140">
        <v>9.5399999999999991</v>
      </c>
      <c r="D74" s="247">
        <f t="shared" si="62"/>
        <v>0</v>
      </c>
      <c r="E74" s="215">
        <f t="shared" si="63"/>
        <v>1.767190278601067E-3</v>
      </c>
      <c r="F74" s="52"/>
      <c r="H74" s="19"/>
      <c r="I74" s="140">
        <v>122.11200000000001</v>
      </c>
      <c r="J74" s="214">
        <f t="shared" si="65"/>
        <v>0</v>
      </c>
      <c r="K74" s="215">
        <f t="shared" si="66"/>
        <v>1.9475110431844054E-2</v>
      </c>
      <c r="L74" s="52"/>
      <c r="N74" s="40"/>
      <c r="O74" s="143">
        <f t="shared" ref="O74" si="77">(I74/C74)*10</f>
        <v>128.00000000000003</v>
      </c>
      <c r="P74" s="52"/>
    </row>
    <row r="75" spans="1:16" ht="20.100000000000001" customHeight="1" x14ac:dyDescent="0.25">
      <c r="A75" s="38" t="s">
        <v>157</v>
      </c>
      <c r="B75" s="19">
        <v>94.35</v>
      </c>
      <c r="C75" s="140">
        <v>99.77</v>
      </c>
      <c r="D75" s="247">
        <f t="shared" si="62"/>
        <v>1.7153485057287369E-2</v>
      </c>
      <c r="E75" s="215">
        <f t="shared" si="63"/>
        <v>1.8481401896858329E-2</v>
      </c>
      <c r="F75" s="52">
        <f t="shared" si="64"/>
        <v>5.7445680975092762E-2</v>
      </c>
      <c r="H75" s="19">
        <v>96.201999999999998</v>
      </c>
      <c r="I75" s="140">
        <v>120.96399999999998</v>
      </c>
      <c r="J75" s="214">
        <f t="shared" si="65"/>
        <v>1.6026267872998635E-2</v>
      </c>
      <c r="K75" s="215">
        <f t="shared" si="66"/>
        <v>1.9292020917498556E-2</v>
      </c>
      <c r="L75" s="52">
        <f t="shared" si="70"/>
        <v>0.25739589613521535</v>
      </c>
      <c r="N75" s="40">
        <f t="shared" si="71"/>
        <v>10.196290408055116</v>
      </c>
      <c r="O75" s="143">
        <f t="shared" si="72"/>
        <v>12.124285857472186</v>
      </c>
      <c r="P75" s="52">
        <f t="shared" si="73"/>
        <v>0.18908793024313475</v>
      </c>
    </row>
    <row r="76" spans="1:16" ht="20.100000000000001" customHeight="1" x14ac:dyDescent="0.25">
      <c r="A76" s="38" t="s">
        <v>154</v>
      </c>
      <c r="B76" s="19">
        <v>252.36999999999998</v>
      </c>
      <c r="C76" s="140">
        <v>103.66</v>
      </c>
      <c r="D76" s="247">
        <f t="shared" si="62"/>
        <v>4.5882618165422502E-2</v>
      </c>
      <c r="E76" s="215">
        <f t="shared" si="63"/>
        <v>1.9201985773562538E-2</v>
      </c>
      <c r="F76" s="52">
        <f t="shared" si="64"/>
        <v>-0.58925387328129331</v>
      </c>
      <c r="H76" s="19">
        <v>209.46299999999999</v>
      </c>
      <c r="I76" s="140">
        <v>102.61600000000001</v>
      </c>
      <c r="J76" s="214">
        <f t="shared" si="65"/>
        <v>3.4894390423088013E-2</v>
      </c>
      <c r="K76" s="215">
        <f t="shared" si="66"/>
        <v>1.6365778400764131E-2</v>
      </c>
      <c r="L76" s="52">
        <f t="shared" si="70"/>
        <v>-0.51009963573518946</v>
      </c>
      <c r="N76" s="40">
        <f t="shared" si="71"/>
        <v>8.2998375401196647</v>
      </c>
      <c r="O76" s="143">
        <f t="shared" si="72"/>
        <v>9.899286127725258</v>
      </c>
      <c r="P76" s="52">
        <f t="shared" si="73"/>
        <v>0.19270842108344843</v>
      </c>
    </row>
    <row r="77" spans="1:16" ht="20.100000000000001" customHeight="1" x14ac:dyDescent="0.25">
      <c r="A77" s="38" t="s">
        <v>165</v>
      </c>
      <c r="B77" s="19">
        <v>11.25</v>
      </c>
      <c r="C77" s="140">
        <v>156.15</v>
      </c>
      <c r="D77" s="247">
        <f t="shared" si="62"/>
        <v>2.0453281069897499E-3</v>
      </c>
      <c r="E77" s="215">
        <f t="shared" si="63"/>
        <v>2.8925237107291051E-2</v>
      </c>
      <c r="F77" s="52">
        <f t="shared" si="64"/>
        <v>12.88</v>
      </c>
      <c r="H77" s="19">
        <v>5.8159999999999998</v>
      </c>
      <c r="I77" s="140">
        <v>99.087999999999994</v>
      </c>
      <c r="J77" s="214">
        <f t="shared" si="65"/>
        <v>9.6888603094904538E-4</v>
      </c>
      <c r="K77" s="215">
        <f t="shared" si="66"/>
        <v>1.5803113063995049E-2</v>
      </c>
      <c r="L77" s="52">
        <f t="shared" si="70"/>
        <v>16.037138927097661</v>
      </c>
      <c r="N77" s="40">
        <f t="shared" si="71"/>
        <v>5.169777777777778</v>
      </c>
      <c r="O77" s="143">
        <f t="shared" si="72"/>
        <v>6.3456932436759512</v>
      </c>
      <c r="P77" s="52">
        <f t="shared" si="73"/>
        <v>0.22745957688023466</v>
      </c>
    </row>
    <row r="78" spans="1:16" ht="20.100000000000001" customHeight="1" x14ac:dyDescent="0.25">
      <c r="A78" s="38" t="s">
        <v>163</v>
      </c>
      <c r="B78" s="19">
        <v>45.879999999999995</v>
      </c>
      <c r="C78" s="140">
        <v>123.26999999999998</v>
      </c>
      <c r="D78" s="247">
        <f t="shared" si="62"/>
        <v>8.3413025376613079E-3</v>
      </c>
      <c r="E78" s="215">
        <f t="shared" si="63"/>
        <v>2.2834543568464729E-2</v>
      </c>
      <c r="F78" s="52">
        <f t="shared" si="64"/>
        <v>1.6867916303400172</v>
      </c>
      <c r="H78" s="19">
        <v>44.112000000000002</v>
      </c>
      <c r="I78" s="140">
        <v>90.862999999999985</v>
      </c>
      <c r="J78" s="214">
        <f t="shared" si="65"/>
        <v>7.3486073929202702E-3</v>
      </c>
      <c r="K78" s="215">
        <f t="shared" si="66"/>
        <v>1.4491343677678245E-2</v>
      </c>
      <c r="L78" s="52">
        <f t="shared" si="70"/>
        <v>1.0598249909321722</v>
      </c>
      <c r="N78" s="40">
        <f t="shared" si="71"/>
        <v>9.6146469049694865</v>
      </c>
      <c r="O78" s="143">
        <f t="shared" si="72"/>
        <v>7.3710554068305347</v>
      </c>
      <c r="P78" s="52">
        <f t="shared" si="73"/>
        <v>-0.23335141896675529</v>
      </c>
    </row>
    <row r="79" spans="1:16" ht="20.100000000000001" customHeight="1" x14ac:dyDescent="0.25">
      <c r="A79" s="38" t="s">
        <v>158</v>
      </c>
      <c r="B79" s="19">
        <v>142.65</v>
      </c>
      <c r="C79" s="140">
        <v>113.4</v>
      </c>
      <c r="D79" s="247">
        <f t="shared" ref="D79:D91" si="78">B79/$B$96</f>
        <v>2.5934760396630032E-2</v>
      </c>
      <c r="E79" s="215">
        <f t="shared" ref="E79:E91" si="79">C79/$C$96</f>
        <v>2.1006224066390043E-2</v>
      </c>
      <c r="F79" s="52">
        <f t="shared" si="64"/>
        <v>-0.20504731861198738</v>
      </c>
      <c r="H79" s="19">
        <v>100.24300000000001</v>
      </c>
      <c r="I79" s="140">
        <v>72.186000000000007</v>
      </c>
      <c r="J79" s="214">
        <f t="shared" ref="J79:J90" si="80">H79/$H$96</f>
        <v>1.6699457083979567E-2</v>
      </c>
      <c r="K79" s="215">
        <f t="shared" ref="K79:K90" si="81">I79/$I$96</f>
        <v>1.1512630385491147E-2</v>
      </c>
      <c r="L79" s="52">
        <f t="shared" si="70"/>
        <v>-0.27988986762167933</v>
      </c>
      <c r="N79" s="40">
        <f t="shared" si="71"/>
        <v>7.0271994391868207</v>
      </c>
      <c r="O79" s="143">
        <f t="shared" si="72"/>
        <v>6.3656084656084655</v>
      </c>
      <c r="P79" s="52">
        <f t="shared" si="73"/>
        <v>-9.4147174746318812E-2</v>
      </c>
    </row>
    <row r="80" spans="1:16" ht="20.100000000000001" customHeight="1" x14ac:dyDescent="0.25">
      <c r="A80" s="38" t="s">
        <v>196</v>
      </c>
      <c r="B80" s="19">
        <v>12.219999999999999</v>
      </c>
      <c r="C80" s="140">
        <v>21.419999999999998</v>
      </c>
      <c r="D80" s="247">
        <f t="shared" si="78"/>
        <v>2.2216808415479773E-3</v>
      </c>
      <c r="E80" s="215">
        <f t="shared" si="79"/>
        <v>3.9678423236514521E-3</v>
      </c>
      <c r="F80" s="52">
        <f t="shared" si="64"/>
        <v>0.7528641571194763</v>
      </c>
      <c r="H80" s="19">
        <v>38.914999999999999</v>
      </c>
      <c r="I80" s="140">
        <v>66.587000000000003</v>
      </c>
      <c r="J80" s="214">
        <f t="shared" si="80"/>
        <v>6.4828404220051757E-3</v>
      </c>
      <c r="K80" s="215">
        <f t="shared" si="81"/>
        <v>1.0619670288957678E-2</v>
      </c>
      <c r="L80" s="52">
        <f t="shared" si="70"/>
        <v>0.71108826930489544</v>
      </c>
      <c r="N80" s="40">
        <f t="shared" si="71"/>
        <v>31.845335515548285</v>
      </c>
      <c r="O80" s="143">
        <f t="shared" si="72"/>
        <v>31.086367880485533</v>
      </c>
      <c r="P80" s="52">
        <f t="shared" si="73"/>
        <v>-2.3832929462846816E-2</v>
      </c>
    </row>
    <row r="81" spans="1:16" ht="20.100000000000001" customHeight="1" x14ac:dyDescent="0.25">
      <c r="A81" s="38" t="s">
        <v>153</v>
      </c>
      <c r="B81" s="19">
        <v>111.57000000000001</v>
      </c>
      <c r="C81" s="140">
        <v>145.37</v>
      </c>
      <c r="D81" s="247">
        <f t="shared" si="78"/>
        <v>2.0284200613053017E-2</v>
      </c>
      <c r="E81" s="215">
        <f t="shared" si="79"/>
        <v>2.6928349140486071E-2</v>
      </c>
      <c r="F81" s="52">
        <f t="shared" si="64"/>
        <v>0.30294882136775114</v>
      </c>
      <c r="H81" s="19">
        <v>55.540999999999997</v>
      </c>
      <c r="I81" s="140">
        <v>65.16</v>
      </c>
      <c r="J81" s="214">
        <f t="shared" si="80"/>
        <v>9.2525617339994717E-3</v>
      </c>
      <c r="K81" s="215">
        <f t="shared" si="81"/>
        <v>1.03920842811432E-2</v>
      </c>
      <c r="L81" s="52">
        <f t="shared" si="70"/>
        <v>0.17318737509227419</v>
      </c>
      <c r="N81" s="40">
        <f t="shared" si="71"/>
        <v>4.9781303217710846</v>
      </c>
      <c r="O81" s="143">
        <f t="shared" si="72"/>
        <v>4.4823553690582649</v>
      </c>
      <c r="P81" s="52">
        <f t="shared" si="73"/>
        <v>-9.9590593388972651E-2</v>
      </c>
    </row>
    <row r="82" spans="1:16" ht="20.100000000000001" customHeight="1" x14ac:dyDescent="0.25">
      <c r="A82" s="38" t="s">
        <v>166</v>
      </c>
      <c r="B82" s="19">
        <v>28.96</v>
      </c>
      <c r="C82" s="140">
        <v>36.380000000000003</v>
      </c>
      <c r="D82" s="247">
        <f t="shared" si="78"/>
        <v>5.2651290647487258E-3</v>
      </c>
      <c r="E82" s="215">
        <f t="shared" si="79"/>
        <v>6.7390337877889757E-3</v>
      </c>
      <c r="F82" s="52">
        <f t="shared" si="64"/>
        <v>0.25621546961325969</v>
      </c>
      <c r="H82" s="19">
        <v>66.721999999999994</v>
      </c>
      <c r="I82" s="140">
        <v>43.561999999999998</v>
      </c>
      <c r="J82" s="214">
        <f t="shared" si="80"/>
        <v>1.1115201815162002E-2</v>
      </c>
      <c r="K82" s="215">
        <f t="shared" si="81"/>
        <v>6.9475134354690009E-3</v>
      </c>
      <c r="L82" s="52">
        <f t="shared" si="70"/>
        <v>-0.34711189712538593</v>
      </c>
      <c r="N82" s="40">
        <f t="shared" ref="N82" si="82">(H82/B82)*10</f>
        <v>23.039364640883978</v>
      </c>
      <c r="O82" s="143">
        <f t="shared" ref="O82" si="83">(I82/C82)*10</f>
        <v>11.974161627267728</v>
      </c>
      <c r="P82" s="52">
        <f t="shared" ref="P82" si="84">(O82-N82)/N82</f>
        <v>-0.48027379166440842</v>
      </c>
    </row>
    <row r="83" spans="1:16" ht="20.100000000000001" customHeight="1" x14ac:dyDescent="0.25">
      <c r="A83" s="38" t="s">
        <v>213</v>
      </c>
      <c r="B83" s="19">
        <v>5.7</v>
      </c>
      <c r="C83" s="140">
        <v>47.54</v>
      </c>
      <c r="D83" s="247">
        <f t="shared" si="78"/>
        <v>1.0362995742081401E-3</v>
      </c>
      <c r="E83" s="215">
        <f t="shared" si="79"/>
        <v>8.8063129816241849E-3</v>
      </c>
      <c r="F83" s="52">
        <f t="shared" si="64"/>
        <v>7.3403508771929813</v>
      </c>
      <c r="H83" s="19">
        <v>9.8640000000000008</v>
      </c>
      <c r="I83" s="140">
        <v>35.905000000000001</v>
      </c>
      <c r="J83" s="214">
        <f t="shared" si="80"/>
        <v>1.6432413702340757E-3</v>
      </c>
      <c r="K83" s="215">
        <f t="shared" si="81"/>
        <v>5.7263318924869033E-3</v>
      </c>
      <c r="L83" s="52">
        <f t="shared" ref="L83:L94" si="85">(I83-H83)/H83</f>
        <v>2.6400040551500403</v>
      </c>
      <c r="N83" s="40">
        <f t="shared" ref="N83:N94" si="86">(H83/B83)*10</f>
        <v>17.305263157894736</v>
      </c>
      <c r="O83" s="143">
        <f t="shared" ref="O83:O94" si="87">(I83/C83)*10</f>
        <v>7.5525872949095509</v>
      </c>
      <c r="P83" s="52">
        <f t="shared" ref="P83:P94" si="88">(O83-N83)/N83</f>
        <v>-0.56356703587809776</v>
      </c>
    </row>
    <row r="84" spans="1:16" ht="20.100000000000001" customHeight="1" x14ac:dyDescent="0.25">
      <c r="A84" s="38" t="s">
        <v>235</v>
      </c>
      <c r="B84" s="19">
        <v>0.03</v>
      </c>
      <c r="C84" s="140">
        <v>29.65</v>
      </c>
      <c r="D84" s="247">
        <f t="shared" si="78"/>
        <v>5.4542082853059997E-6</v>
      </c>
      <c r="E84" s="215">
        <f t="shared" si="79"/>
        <v>5.4923681090693543E-3</v>
      </c>
      <c r="F84" s="52">
        <f t="shared" si="64"/>
        <v>987.33333333333326</v>
      </c>
      <c r="H84" s="19">
        <v>0.41599999999999998</v>
      </c>
      <c r="I84" s="140">
        <v>32.403999999999996</v>
      </c>
      <c r="J84" s="214">
        <f t="shared" si="80"/>
        <v>6.930133921506239E-5</v>
      </c>
      <c r="K84" s="215">
        <f t="shared" si="81"/>
        <v>5.1679726679890155E-3</v>
      </c>
      <c r="L84" s="52">
        <f t="shared" si="85"/>
        <v>76.894230769230759</v>
      </c>
      <c r="N84" s="40">
        <f t="shared" si="86"/>
        <v>138.66666666666669</v>
      </c>
      <c r="O84" s="143">
        <f t="shared" si="87"/>
        <v>10.928836424957842</v>
      </c>
      <c r="P84" s="52">
        <f t="shared" si="88"/>
        <v>-0.9211862757815541</v>
      </c>
    </row>
    <row r="85" spans="1:16" ht="20.100000000000001" customHeight="1" x14ac:dyDescent="0.25">
      <c r="A85" s="38" t="s">
        <v>171</v>
      </c>
      <c r="B85" s="19">
        <v>10.23</v>
      </c>
      <c r="C85" s="140">
        <v>15.469999999999999</v>
      </c>
      <c r="D85" s="247">
        <f t="shared" si="78"/>
        <v>1.8598850252893461E-3</v>
      </c>
      <c r="E85" s="215">
        <f t="shared" si="79"/>
        <v>2.8656639004149376E-3</v>
      </c>
      <c r="F85" s="52">
        <f t="shared" si="64"/>
        <v>0.51221896383186694</v>
      </c>
      <c r="H85" s="19">
        <v>6.7809999999999997</v>
      </c>
      <c r="I85" s="140">
        <v>13.140999999999998</v>
      </c>
      <c r="J85" s="214">
        <f t="shared" si="80"/>
        <v>1.1296451471570627E-3</v>
      </c>
      <c r="K85" s="215">
        <f t="shared" si="81"/>
        <v>2.0958007909530813E-3</v>
      </c>
      <c r="L85" s="52">
        <f t="shared" si="85"/>
        <v>0.93791476183453748</v>
      </c>
      <c r="N85" s="40">
        <f t="shared" si="86"/>
        <v>6.6285434995112418</v>
      </c>
      <c r="O85" s="143">
        <f t="shared" si="87"/>
        <v>8.4945054945054945</v>
      </c>
      <c r="P85" s="52">
        <f t="shared" si="88"/>
        <v>0.28150407327519844</v>
      </c>
    </row>
    <row r="86" spans="1:16" ht="20.100000000000001" customHeight="1" x14ac:dyDescent="0.25">
      <c r="A86" s="38" t="s">
        <v>169</v>
      </c>
      <c r="B86" s="19">
        <v>9.6300000000000008</v>
      </c>
      <c r="C86" s="140">
        <v>4.45</v>
      </c>
      <c r="D86" s="247">
        <f t="shared" si="78"/>
        <v>1.7508008595832261E-3</v>
      </c>
      <c r="E86" s="215">
        <f t="shared" si="79"/>
        <v>8.2431831653823366E-4</v>
      </c>
      <c r="F86" s="52">
        <f t="shared" si="64"/>
        <v>-0.53790238836967808</v>
      </c>
      <c r="H86" s="19">
        <v>9.9290000000000003</v>
      </c>
      <c r="I86" s="140">
        <v>4.79</v>
      </c>
      <c r="J86" s="214">
        <f t="shared" si="80"/>
        <v>1.6540697044864292E-3</v>
      </c>
      <c r="K86" s="215">
        <f t="shared" si="81"/>
        <v>7.6393621403738384E-4</v>
      </c>
      <c r="L86" s="52">
        <f t="shared" si="85"/>
        <v>-0.51757478094470744</v>
      </c>
      <c r="N86" s="40">
        <f t="shared" si="86"/>
        <v>10.310488058151609</v>
      </c>
      <c r="O86" s="143">
        <f t="shared" si="87"/>
        <v>10.764044943820224</v>
      </c>
      <c r="P86" s="52">
        <f t="shared" si="88"/>
        <v>4.3989856067970193E-2</v>
      </c>
    </row>
    <row r="87" spans="1:16" ht="20.100000000000001" customHeight="1" x14ac:dyDescent="0.25">
      <c r="A87" s="38" t="s">
        <v>155</v>
      </c>
      <c r="B87" s="19">
        <v>13.46</v>
      </c>
      <c r="C87" s="140">
        <v>9.4499999999999993</v>
      </c>
      <c r="D87" s="247">
        <f t="shared" si="78"/>
        <v>2.4471214506739587E-3</v>
      </c>
      <c r="E87" s="215">
        <f t="shared" si="79"/>
        <v>1.7505186721991702E-3</v>
      </c>
      <c r="F87" s="52">
        <f t="shared" si="64"/>
        <v>-0.29791976225854394</v>
      </c>
      <c r="H87" s="19">
        <v>6.0560000000000009</v>
      </c>
      <c r="I87" s="140">
        <v>4.7700000000000005</v>
      </c>
      <c r="J87" s="214">
        <f t="shared" si="80"/>
        <v>1.0088675728038893E-3</v>
      </c>
      <c r="K87" s="215">
        <f t="shared" si="81"/>
        <v>7.6074650124390844E-4</v>
      </c>
      <c r="L87" s="52">
        <f t="shared" si="85"/>
        <v>-0.21235138705416121</v>
      </c>
      <c r="N87" s="40">
        <f t="shared" si="86"/>
        <v>4.4992570579494808</v>
      </c>
      <c r="O87" s="143">
        <f t="shared" si="87"/>
        <v>5.0476190476190483</v>
      </c>
      <c r="P87" s="52">
        <f t="shared" si="88"/>
        <v>0.1218783418255016</v>
      </c>
    </row>
    <row r="88" spans="1:16" ht="20.100000000000001" customHeight="1" x14ac:dyDescent="0.25">
      <c r="A88" s="38" t="s">
        <v>164</v>
      </c>
      <c r="B88" s="19">
        <v>4.8499999999999996</v>
      </c>
      <c r="C88" s="140">
        <v>8.2800000000000011</v>
      </c>
      <c r="D88" s="247">
        <f t="shared" si="78"/>
        <v>8.8176367279113664E-4</v>
      </c>
      <c r="E88" s="215">
        <f t="shared" si="79"/>
        <v>1.5337877889745114E-3</v>
      </c>
      <c r="F88" s="52">
        <f t="shared" si="64"/>
        <v>0.7072164948453612</v>
      </c>
      <c r="H88" s="19">
        <v>4.633</v>
      </c>
      <c r="I88" s="140">
        <v>4.3090000000000002</v>
      </c>
      <c r="J88" s="214">
        <f t="shared" si="80"/>
        <v>7.7181034755621173E-4</v>
      </c>
      <c r="K88" s="215">
        <f t="shared" si="81"/>
        <v>6.8722362135429792E-4</v>
      </c>
      <c r="L88" s="52">
        <f t="shared" si="85"/>
        <v>-6.9933088711418054E-2</v>
      </c>
      <c r="N88" s="40">
        <f t="shared" si="86"/>
        <v>9.5525773195876305</v>
      </c>
      <c r="O88" s="143">
        <f t="shared" si="87"/>
        <v>5.2041062801932361</v>
      </c>
      <c r="P88" s="52">
        <f t="shared" si="88"/>
        <v>-0.45521442998192985</v>
      </c>
    </row>
    <row r="89" spans="1:16" ht="20.100000000000001" customHeight="1" x14ac:dyDescent="0.25">
      <c r="A89" s="38" t="s">
        <v>198</v>
      </c>
      <c r="B89" s="19">
        <v>6.02</v>
      </c>
      <c r="C89" s="140">
        <v>3.69</v>
      </c>
      <c r="D89" s="247">
        <f t="shared" si="78"/>
        <v>1.0944777959180705E-3</v>
      </c>
      <c r="E89" s="215">
        <f t="shared" si="79"/>
        <v>6.8353586247777126E-4</v>
      </c>
      <c r="F89" s="52">
        <f t="shared" si="64"/>
        <v>-0.38704318936877075</v>
      </c>
      <c r="H89" s="19">
        <v>12.771999999999998</v>
      </c>
      <c r="I89" s="140">
        <v>4.2039999999999997</v>
      </c>
      <c r="J89" s="214">
        <f t="shared" si="80"/>
        <v>2.1276843857085982E-3</v>
      </c>
      <c r="K89" s="215">
        <f t="shared" si="81"/>
        <v>6.7047762918855146E-4</v>
      </c>
      <c r="L89" s="52">
        <f t="shared" si="85"/>
        <v>-0.67084246789852797</v>
      </c>
      <c r="N89" s="40">
        <f t="shared" si="86"/>
        <v>21.215946843853821</v>
      </c>
      <c r="O89" s="143">
        <f t="shared" si="87"/>
        <v>11.392953929539296</v>
      </c>
      <c r="P89" s="52">
        <f t="shared" si="88"/>
        <v>-0.46300044898350645</v>
      </c>
    </row>
    <row r="90" spans="1:16" ht="20.100000000000001" customHeight="1" x14ac:dyDescent="0.25">
      <c r="A90" s="38" t="s">
        <v>200</v>
      </c>
      <c r="B90" s="19"/>
      <c r="C90" s="140">
        <v>1.3</v>
      </c>
      <c r="D90" s="247">
        <f t="shared" si="78"/>
        <v>0</v>
      </c>
      <c r="E90" s="215">
        <f t="shared" si="79"/>
        <v>2.4081209247184352E-4</v>
      </c>
      <c r="F90" s="52"/>
      <c r="H90" s="19"/>
      <c r="I90" s="140">
        <v>3.85</v>
      </c>
      <c r="J90" s="214">
        <f t="shared" si="80"/>
        <v>0</v>
      </c>
      <c r="K90" s="215">
        <f t="shared" si="81"/>
        <v>6.1401971274403506E-4</v>
      </c>
      <c r="L90" s="52"/>
      <c r="N90" s="40"/>
      <c r="O90" s="143">
        <f t="shared" si="87"/>
        <v>29.615384615384617</v>
      </c>
      <c r="P90" s="52"/>
    </row>
    <row r="91" spans="1:16" ht="20.100000000000001" customHeight="1" x14ac:dyDescent="0.25">
      <c r="A91" s="38" t="s">
        <v>239</v>
      </c>
      <c r="B91" s="19"/>
      <c r="C91" s="140">
        <v>4.2600000000000007</v>
      </c>
      <c r="D91" s="247">
        <f t="shared" si="78"/>
        <v>0</v>
      </c>
      <c r="E91" s="215">
        <f t="shared" si="79"/>
        <v>7.8912270302311819E-4</v>
      </c>
      <c r="F91" s="52"/>
      <c r="H91" s="19"/>
      <c r="I91" s="140">
        <v>3.63</v>
      </c>
      <c r="J91" s="214">
        <f>H91/$H$96</f>
        <v>0</v>
      </c>
      <c r="K91" s="215">
        <f>I91/$I$96</f>
        <v>5.7893287201580439E-4</v>
      </c>
      <c r="L91" s="52"/>
      <c r="N91" s="40"/>
      <c r="O91" s="143">
        <f t="shared" si="87"/>
        <v>8.5211267605633783</v>
      </c>
      <c r="P91" s="52"/>
    </row>
    <row r="92" spans="1:16" ht="20.100000000000001" customHeight="1" x14ac:dyDescent="0.25">
      <c r="A92" s="38" t="s">
        <v>222</v>
      </c>
      <c r="B92" s="19">
        <v>2.3299999999999996</v>
      </c>
      <c r="C92" s="140">
        <v>6.93</v>
      </c>
      <c r="D92" s="247">
        <f>B92/$B$96</f>
        <v>4.236101768254326E-4</v>
      </c>
      <c r="E92" s="215">
        <f>C92/$C$96</f>
        <v>1.2837136929460581E-3</v>
      </c>
      <c r="F92" s="52">
        <f t="shared" si="64"/>
        <v>1.9742489270386268</v>
      </c>
      <c r="H92" s="19">
        <v>1.1379999999999999</v>
      </c>
      <c r="I92" s="140">
        <v>3.6120000000000001</v>
      </c>
      <c r="J92" s="214">
        <f>H92/$H$96</f>
        <v>1.8957914429505049E-4</v>
      </c>
      <c r="K92" s="215">
        <f>I92/$I$96</f>
        <v>5.7606213050167654E-4</v>
      </c>
      <c r="L92" s="52">
        <f t="shared" si="85"/>
        <v>2.1739894551845347</v>
      </c>
      <c r="N92" s="40">
        <f t="shared" si="86"/>
        <v>4.8841201716738203</v>
      </c>
      <c r="O92" s="143">
        <f t="shared" si="87"/>
        <v>5.2121212121212128</v>
      </c>
      <c r="P92" s="52">
        <f t="shared" si="88"/>
        <v>6.7156627789316747E-2</v>
      </c>
    </row>
    <row r="93" spans="1:16" ht="20.100000000000001" customHeight="1" x14ac:dyDescent="0.25">
      <c r="A93" s="38" t="s">
        <v>240</v>
      </c>
      <c r="B93" s="19"/>
      <c r="C93" s="140">
        <v>7.2</v>
      </c>
      <c r="D93" s="247"/>
      <c r="E93" s="215"/>
      <c r="F93" s="52"/>
      <c r="H93" s="19"/>
      <c r="I93" s="140">
        <v>3.133</v>
      </c>
      <c r="J93" s="214"/>
      <c r="K93" s="215"/>
      <c r="L93" s="52"/>
      <c r="N93" s="40"/>
      <c r="O93" s="143">
        <f t="shared" si="87"/>
        <v>4.3513888888888888</v>
      </c>
      <c r="P93" s="52"/>
    </row>
    <row r="94" spans="1:16" ht="20.100000000000001" customHeight="1" x14ac:dyDescent="0.25">
      <c r="A94" s="38" t="s">
        <v>234</v>
      </c>
      <c r="B94" s="19">
        <v>2.7</v>
      </c>
      <c r="C94" s="140">
        <v>1.89</v>
      </c>
      <c r="D94" s="247">
        <f>B94/$B$96</f>
        <v>4.9087874567754004E-4</v>
      </c>
      <c r="E94" s="215">
        <f>C94/$C$96</f>
        <v>3.5010373443983403E-4</v>
      </c>
      <c r="F94" s="52">
        <f t="shared" si="64"/>
        <v>-0.3000000000000001</v>
      </c>
      <c r="H94" s="19">
        <v>4.8109999999999999</v>
      </c>
      <c r="I94" s="140">
        <v>2.903</v>
      </c>
      <c r="J94" s="214">
        <f>H94/$H$96</f>
        <v>8.0146332443188748E-4</v>
      </c>
      <c r="K94" s="215">
        <f>I94/$I$96</f>
        <v>4.6298681197296979E-4</v>
      </c>
      <c r="L94" s="52">
        <f t="shared" si="85"/>
        <v>-0.39659114529203904</v>
      </c>
      <c r="N94" s="40">
        <f t="shared" si="86"/>
        <v>17.818518518518516</v>
      </c>
      <c r="O94" s="143">
        <f t="shared" si="87"/>
        <v>15.359788359788361</v>
      </c>
      <c r="P94" s="52">
        <f t="shared" si="88"/>
        <v>-0.13798735041719851</v>
      </c>
    </row>
    <row r="95" spans="1:16" ht="20.100000000000001" customHeight="1" thickBot="1" x14ac:dyDescent="0.3">
      <c r="A95" s="8" t="s">
        <v>17</v>
      </c>
      <c r="B95" s="21">
        <f>B96-SUM(B68:B94)</f>
        <v>45.399999999998727</v>
      </c>
      <c r="C95" s="142">
        <f>C96-SUM(C68:C94)</f>
        <v>20.480000000000473</v>
      </c>
      <c r="D95" s="247">
        <f>B95/$B$96</f>
        <v>8.2540352050961812E-3</v>
      </c>
      <c r="E95" s="215">
        <f>C95/$C$96</f>
        <v>3.7937166567872842E-3</v>
      </c>
      <c r="F95" s="52">
        <f t="shared" si="64"/>
        <v>-0.5488986784140738</v>
      </c>
      <c r="H95" s="21">
        <f>H96-SUM(H68:H94)</f>
        <v>34.255999999999403</v>
      </c>
      <c r="I95" s="142">
        <f>I96-SUM(I68:I94)</f>
        <v>11.322000000000116</v>
      </c>
      <c r="J95" s="214">
        <f>H95/$H$96</f>
        <v>5.7066987407479236E-3</v>
      </c>
      <c r="K95" s="215">
        <f>I95/$I$96</f>
        <v>1.8056964123865028E-3</v>
      </c>
      <c r="L95" s="52">
        <f t="shared" ref="L95" si="89">(I95-H95)/H95</f>
        <v>-0.66948855674917351</v>
      </c>
      <c r="N95" s="40">
        <f t="shared" ref="N95" si="90">(H95/B95)*10</f>
        <v>7.5453744493392874</v>
      </c>
      <c r="O95" s="143">
        <f t="shared" ref="O95" si="91">(I95/C95)*10</f>
        <v>5.5283203124999289</v>
      </c>
      <c r="P95" s="52">
        <f t="shared" ref="P95" si="92">(O95-N95)/N95</f>
        <v>-0.2673232654498654</v>
      </c>
    </row>
    <row r="96" spans="1:16" ht="26.25" customHeight="1" thickBot="1" x14ac:dyDescent="0.3">
      <c r="A96" s="12" t="s">
        <v>18</v>
      </c>
      <c r="B96" s="17">
        <v>5500.3399999999992</v>
      </c>
      <c r="C96" s="145">
        <v>5398.4</v>
      </c>
      <c r="D96" s="243">
        <f>SUM(D68:D95)</f>
        <v>1</v>
      </c>
      <c r="E96" s="244">
        <f>SUM(E68:E95)</f>
        <v>0.99866627148784848</v>
      </c>
      <c r="F96" s="57">
        <f>(C96-B96)/B96</f>
        <v>-1.8533399753469716E-2</v>
      </c>
      <c r="G96" s="1"/>
      <c r="H96" s="17">
        <v>6002.7699999999986</v>
      </c>
      <c r="I96" s="145">
        <v>6270.1569999999992</v>
      </c>
      <c r="J96" s="255">
        <f>H96/$H$96</f>
        <v>1</v>
      </c>
      <c r="K96" s="244">
        <f>I96/$I$96</f>
        <v>1</v>
      </c>
      <c r="L96" s="57">
        <f>(I96-H96)/H96</f>
        <v>4.4543935549754644E-2</v>
      </c>
      <c r="M96" s="1"/>
      <c r="N96" s="37">
        <f t="shared" ref="N96:O96" si="93">(H96/B96)*10</f>
        <v>10.913452622928762</v>
      </c>
      <c r="O96" s="150">
        <f t="shared" si="93"/>
        <v>11.61484328689982</v>
      </c>
      <c r="P96" s="57">
        <f>(O96-N96)/N96</f>
        <v>6.4268448144216214E-2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9 D19:E19 D18:E18 J21:K24 J18:K19 D68:E73 N39:P47 K39:L47 D39:F47 K53:K55 D53:E55 D22:E22 D20:E20 J20:K20 D21:E21 D24:E24 D23:E23 D17:E17 J32:K32 D16:E16 D15:E15 J17:K17 J15:K15 J16:K1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3" t="s">
        <v>3</v>
      </c>
      <c r="B4" s="326"/>
      <c r="C4" s="326"/>
      <c r="D4" s="356" t="s">
        <v>1</v>
      </c>
      <c r="E4" s="364"/>
      <c r="F4" s="346" t="s">
        <v>13</v>
      </c>
      <c r="G4" s="346"/>
      <c r="H4" s="363" t="s">
        <v>34</v>
      </c>
      <c r="I4" s="364"/>
      <c r="K4" s="356" t="s">
        <v>19</v>
      </c>
      <c r="L4" s="364"/>
      <c r="M4" s="346" t="s">
        <v>13</v>
      </c>
      <c r="N4" s="346"/>
      <c r="O4" s="363" t="s">
        <v>34</v>
      </c>
      <c r="P4" s="364"/>
      <c r="R4" s="356" t="s">
        <v>22</v>
      </c>
      <c r="S4" s="346"/>
      <c r="T4" s="69" t="s">
        <v>0</v>
      </c>
    </row>
    <row r="5" spans="1:20" x14ac:dyDescent="0.25">
      <c r="A5" s="347"/>
      <c r="B5" s="327"/>
      <c r="C5" s="327"/>
      <c r="D5" s="365" t="s">
        <v>40</v>
      </c>
      <c r="E5" s="366"/>
      <c r="F5" s="367" t="str">
        <f>D5</f>
        <v>jan - mar</v>
      </c>
      <c r="G5" s="367"/>
      <c r="H5" s="365" t="str">
        <f>F5</f>
        <v>jan - mar</v>
      </c>
      <c r="I5" s="366"/>
      <c r="K5" s="365" t="str">
        <f>D5</f>
        <v>jan - mar</v>
      </c>
      <c r="L5" s="366"/>
      <c r="M5" s="367" t="str">
        <f>D5</f>
        <v>jan - mar</v>
      </c>
      <c r="N5" s="367"/>
      <c r="O5" s="365" t="str">
        <f>D5</f>
        <v>jan - mar</v>
      </c>
      <c r="P5" s="366"/>
      <c r="R5" s="365" t="str">
        <f>D5</f>
        <v>jan - mar</v>
      </c>
      <c r="S5" s="367"/>
      <c r="T5" s="67" t="s">
        <v>35</v>
      </c>
    </row>
    <row r="6" spans="1:20" ht="15.75" thickBot="1" x14ac:dyDescent="0.3">
      <c r="A6" s="347"/>
      <c r="B6" s="327"/>
      <c r="C6" s="327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3" t="s">
        <v>2</v>
      </c>
      <c r="B23" s="326"/>
      <c r="C23" s="326"/>
      <c r="D23" s="356" t="s">
        <v>1</v>
      </c>
      <c r="E23" s="364"/>
      <c r="F23" s="346" t="s">
        <v>13</v>
      </c>
      <c r="G23" s="346"/>
      <c r="H23" s="363" t="s">
        <v>34</v>
      </c>
      <c r="I23" s="364"/>
      <c r="J23"/>
      <c r="K23" s="356" t="s">
        <v>19</v>
      </c>
      <c r="L23" s="364"/>
      <c r="M23" s="346" t="s">
        <v>13</v>
      </c>
      <c r="N23" s="346"/>
      <c r="O23" s="363" t="s">
        <v>34</v>
      </c>
      <c r="P23" s="364"/>
      <c r="Q23"/>
      <c r="R23" s="356" t="s">
        <v>22</v>
      </c>
      <c r="S23" s="346"/>
      <c r="T23" s="69" t="s">
        <v>0</v>
      </c>
    </row>
    <row r="24" spans="1:20" s="3" customFormat="1" ht="15" customHeight="1" x14ac:dyDescent="0.25">
      <c r="A24" s="347"/>
      <c r="B24" s="327"/>
      <c r="C24" s="327"/>
      <c r="D24" s="365" t="s">
        <v>40</v>
      </c>
      <c r="E24" s="366"/>
      <c r="F24" s="367" t="str">
        <f>D24</f>
        <v>jan - mar</v>
      </c>
      <c r="G24" s="367"/>
      <c r="H24" s="365" t="str">
        <f>F24</f>
        <v>jan - mar</v>
      </c>
      <c r="I24" s="366"/>
      <c r="J24"/>
      <c r="K24" s="365" t="str">
        <f>D24</f>
        <v>jan - mar</v>
      </c>
      <c r="L24" s="366"/>
      <c r="M24" s="367" t="str">
        <f>D24</f>
        <v>jan - mar</v>
      </c>
      <c r="N24" s="367"/>
      <c r="O24" s="365" t="str">
        <f>D24</f>
        <v>jan - mar</v>
      </c>
      <c r="P24" s="366"/>
      <c r="Q24"/>
      <c r="R24" s="365" t="str">
        <f>D24</f>
        <v>jan - mar</v>
      </c>
      <c r="S24" s="367"/>
      <c r="T24" s="67" t="s">
        <v>35</v>
      </c>
    </row>
    <row r="25" spans="1:20" ht="15.75" customHeight="1" thickBot="1" x14ac:dyDescent="0.3">
      <c r="A25" s="347"/>
      <c r="B25" s="327"/>
      <c r="C25" s="327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3" t="s">
        <v>2</v>
      </c>
      <c r="B42" s="326"/>
      <c r="C42" s="326"/>
      <c r="D42" s="356" t="s">
        <v>1</v>
      </c>
      <c r="E42" s="364"/>
      <c r="F42" s="346" t="s">
        <v>13</v>
      </c>
      <c r="G42" s="346"/>
      <c r="H42" s="363" t="s">
        <v>34</v>
      </c>
      <c r="I42" s="364"/>
      <c r="K42" s="356" t="s">
        <v>19</v>
      </c>
      <c r="L42" s="364"/>
      <c r="M42" s="346" t="s">
        <v>13</v>
      </c>
      <c r="N42" s="346"/>
      <c r="O42" s="363" t="s">
        <v>34</v>
      </c>
      <c r="P42" s="364"/>
      <c r="R42" s="356" t="s">
        <v>22</v>
      </c>
      <c r="S42" s="346"/>
      <c r="T42" s="69" t="s">
        <v>0</v>
      </c>
    </row>
    <row r="43" spans="1:20" ht="15" customHeight="1" x14ac:dyDescent="0.25">
      <c r="A43" s="347"/>
      <c r="B43" s="327"/>
      <c r="C43" s="327"/>
      <c r="D43" s="365" t="s">
        <v>40</v>
      </c>
      <c r="E43" s="366"/>
      <c r="F43" s="367" t="str">
        <f>D43</f>
        <v>jan - mar</v>
      </c>
      <c r="G43" s="367"/>
      <c r="H43" s="365" t="str">
        <f>F43</f>
        <v>jan - mar</v>
      </c>
      <c r="I43" s="366"/>
      <c r="K43" s="365" t="str">
        <f>D43</f>
        <v>jan - mar</v>
      </c>
      <c r="L43" s="366"/>
      <c r="M43" s="367" t="str">
        <f>D43</f>
        <v>jan - mar</v>
      </c>
      <c r="N43" s="367"/>
      <c r="O43" s="365" t="str">
        <f>D43</f>
        <v>jan - mar</v>
      </c>
      <c r="P43" s="366"/>
      <c r="R43" s="365" t="str">
        <f>D43</f>
        <v>jan - mar</v>
      </c>
      <c r="S43" s="367"/>
      <c r="T43" s="67" t="s">
        <v>35</v>
      </c>
    </row>
    <row r="44" spans="1:20" ht="15.75" customHeight="1" thickBot="1" x14ac:dyDescent="0.3">
      <c r="A44" s="347"/>
      <c r="B44" s="327"/>
      <c r="C44" s="327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A3" zoomScaleNormal="100" workbookViewId="0">
      <selection activeCell="U30" sqref="U30:V30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16" t="s">
        <v>3</v>
      </c>
      <c r="B3" s="318">
        <v>2007</v>
      </c>
      <c r="C3" s="320">
        <v>2008</v>
      </c>
      <c r="D3" s="320">
        <v>2009</v>
      </c>
      <c r="E3" s="320">
        <v>2010</v>
      </c>
      <c r="F3" s="320">
        <v>2011</v>
      </c>
      <c r="G3" s="320">
        <v>2012</v>
      </c>
      <c r="H3" s="320">
        <v>2013</v>
      </c>
      <c r="I3" s="320">
        <v>2014</v>
      </c>
      <c r="J3" s="320">
        <v>2015</v>
      </c>
      <c r="K3" s="320">
        <v>2016</v>
      </c>
      <c r="L3" s="324">
        <v>2017</v>
      </c>
      <c r="M3" s="320">
        <v>2018</v>
      </c>
      <c r="N3" s="320">
        <v>2019</v>
      </c>
      <c r="O3" s="326">
        <v>2020</v>
      </c>
      <c r="P3" s="320">
        <v>2021</v>
      </c>
      <c r="Q3" s="312">
        <v>2022</v>
      </c>
      <c r="R3" s="271" t="s">
        <v>49</v>
      </c>
      <c r="S3" s="314" t="s">
        <v>205</v>
      </c>
      <c r="T3" s="315"/>
      <c r="U3" s="310" t="s">
        <v>147</v>
      </c>
      <c r="V3" s="311"/>
    </row>
    <row r="4" spans="1:36" ht="31.5" customHeight="1" thickBot="1" x14ac:dyDescent="0.3">
      <c r="A4" s="317"/>
      <c r="B4" s="319"/>
      <c r="C4" s="321"/>
      <c r="D4" s="321"/>
      <c r="E4" s="321"/>
      <c r="F4" s="321"/>
      <c r="G4" s="321"/>
      <c r="H4" s="321"/>
      <c r="I4" s="321"/>
      <c r="J4" s="321"/>
      <c r="K4" s="321"/>
      <c r="L4" s="325"/>
      <c r="M4" s="321"/>
      <c r="N4" s="321"/>
      <c r="O4" s="327"/>
      <c r="P4" s="321"/>
      <c r="Q4" s="313"/>
      <c r="R4" s="174" t="s">
        <v>146</v>
      </c>
      <c r="S4" s="127">
        <v>2022</v>
      </c>
      <c r="T4" s="264">
        <v>2023</v>
      </c>
      <c r="U4" s="297" t="s">
        <v>206</v>
      </c>
      <c r="V4" s="298" t="s">
        <v>207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512889.92099999968</v>
      </c>
      <c r="T6" s="147">
        <v>535993.62100000004</v>
      </c>
      <c r="U6" s="112">
        <v>919375.58100000012</v>
      </c>
      <c r="V6" s="147">
        <v>962066.98800000024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4.5046118190340448E-2</v>
      </c>
      <c r="V7" s="278">
        <f>(V6-U6)/U6</f>
        <v>4.643521960150921E-2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110488.58800000002</v>
      </c>
      <c r="T8" s="147">
        <v>121064.20399999997</v>
      </c>
      <c r="U8" s="112">
        <v>183070.70900000006</v>
      </c>
      <c r="V8" s="147">
        <v>215919.291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9.5716817378460384E-2</v>
      </c>
      <c r="U9" s="299"/>
      <c r="V9" s="281">
        <f>(V8-U8)/U8</f>
        <v>0.17943111806050813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402401.33299999963</v>
      </c>
      <c r="T10" s="140">
        <f>T6-T8</f>
        <v>414929.41700000007</v>
      </c>
      <c r="U10" s="119">
        <f>U6-U8</f>
        <v>736304.87200000009</v>
      </c>
      <c r="V10" s="140">
        <f>V6-V8</f>
        <v>746147.69700000028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3.1133306409798722E-2</v>
      </c>
      <c r="U11" s="299"/>
      <c r="V11" s="281">
        <f>(V10-U10)/U10</f>
        <v>1.3367866184647744E-2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4.6420171556541172</v>
      </c>
      <c r="T12" s="285">
        <f t="shared" si="4"/>
        <v>4.4273501438955494</v>
      </c>
      <c r="U12" s="103">
        <f>U6/U8</f>
        <v>5.0219698499119261</v>
      </c>
      <c r="V12" s="285">
        <f>V6/V8</f>
        <v>4.4556787100602335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16" t="s">
        <v>2</v>
      </c>
      <c r="B14" s="318">
        <v>2007</v>
      </c>
      <c r="C14" s="320">
        <v>2008</v>
      </c>
      <c r="D14" s="320">
        <v>2009</v>
      </c>
      <c r="E14" s="320">
        <v>2010</v>
      </c>
      <c r="F14" s="320">
        <v>2011</v>
      </c>
      <c r="G14" s="320">
        <v>2012</v>
      </c>
      <c r="H14" s="320">
        <v>2013</v>
      </c>
      <c r="I14" s="320">
        <v>2014</v>
      </c>
      <c r="J14" s="320">
        <v>2015</v>
      </c>
      <c r="K14" s="322">
        <v>2016</v>
      </c>
      <c r="L14" s="324">
        <v>2017</v>
      </c>
      <c r="M14" s="320">
        <v>2018</v>
      </c>
      <c r="N14" s="320">
        <v>2019</v>
      </c>
      <c r="O14" s="326">
        <v>2020</v>
      </c>
      <c r="P14" s="320">
        <v>2021</v>
      </c>
      <c r="Q14" s="312">
        <v>2022</v>
      </c>
      <c r="R14" s="128" t="s">
        <v>49</v>
      </c>
      <c r="S14" s="314" t="str">
        <f>S3</f>
        <v>jan-jul</v>
      </c>
      <c r="T14" s="315"/>
      <c r="U14" s="310" t="s">
        <v>147</v>
      </c>
      <c r="V14" s="311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17"/>
      <c r="B15" s="319"/>
      <c r="C15" s="321"/>
      <c r="D15" s="321"/>
      <c r="E15" s="321"/>
      <c r="F15" s="321"/>
      <c r="G15" s="321"/>
      <c r="H15" s="321"/>
      <c r="I15" s="321"/>
      <c r="J15" s="321"/>
      <c r="K15" s="323"/>
      <c r="L15" s="325"/>
      <c r="M15" s="321"/>
      <c r="N15" s="321"/>
      <c r="O15" s="327"/>
      <c r="P15" s="321"/>
      <c r="Q15" s="313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ago 2021 a jul 2022</v>
      </c>
      <c r="V15" s="298" t="str">
        <f>V4</f>
        <v>ago 22 a jul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232315.90800000011</v>
      </c>
      <c r="T17" s="147">
        <v>229674.48800000013</v>
      </c>
      <c r="U17" s="112">
        <v>417019.76300000015</v>
      </c>
      <c r="V17" s="147">
        <v>415525.07000000012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-3.5842258152164069E-3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108967.019</v>
      </c>
      <c r="T19" s="147">
        <v>119379.17199999998</v>
      </c>
      <c r="U19" s="112">
        <v>180766.88</v>
      </c>
      <c r="V19" s="147">
        <v>212990.66799999995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9.5553251759598709E-2</v>
      </c>
      <c r="U20" s="299"/>
      <c r="V20" s="281">
        <f>(V19-U19)/U19</f>
        <v>0.17826157092493902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123348.88900000011</v>
      </c>
      <c r="T21" s="140">
        <f>T17-T19</f>
        <v>110295.31600000015</v>
      </c>
      <c r="U21" s="119">
        <f>U17-U19</f>
        <v>236252.88300000015</v>
      </c>
      <c r="V21" s="140">
        <f>V17-V19</f>
        <v>202534.40200000018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-0.10582643350764147</v>
      </c>
      <c r="U22" s="299"/>
      <c r="V22" s="281">
        <f>(V21-U21)/U21</f>
        <v>-0.14272198743919645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2.1319836968284882</v>
      </c>
      <c r="T23" s="285">
        <f>(T17/T19)</f>
        <v>1.9239075305364002</v>
      </c>
      <c r="U23" s="103">
        <f>U17/U19</f>
        <v>2.3069478380110349</v>
      </c>
      <c r="V23" s="285">
        <f>V17/V19</f>
        <v>1.9509073984405749</v>
      </c>
    </row>
    <row r="24" spans="1:36" ht="30" customHeight="1" thickBot="1" x14ac:dyDescent="0.3"/>
    <row r="25" spans="1:36" ht="22.5" customHeight="1" x14ac:dyDescent="0.25">
      <c r="A25" s="316" t="s">
        <v>15</v>
      </c>
      <c r="B25" s="318">
        <v>2007</v>
      </c>
      <c r="C25" s="320">
        <v>2008</v>
      </c>
      <c r="D25" s="320">
        <v>2009</v>
      </c>
      <c r="E25" s="320">
        <v>2010</v>
      </c>
      <c r="F25" s="320">
        <v>2011</v>
      </c>
      <c r="G25" s="320">
        <v>2012</v>
      </c>
      <c r="H25" s="320">
        <v>2013</v>
      </c>
      <c r="I25" s="320">
        <v>2014</v>
      </c>
      <c r="J25" s="320">
        <v>2015</v>
      </c>
      <c r="K25" s="322">
        <v>2016</v>
      </c>
      <c r="L25" s="324">
        <v>2017</v>
      </c>
      <c r="M25" s="320">
        <v>2018</v>
      </c>
      <c r="N25" s="320">
        <v>2019</v>
      </c>
      <c r="O25" s="326">
        <v>2020</v>
      </c>
      <c r="P25" s="320">
        <v>2021</v>
      </c>
      <c r="Q25" s="312">
        <v>2022</v>
      </c>
      <c r="R25" s="128" t="s">
        <v>49</v>
      </c>
      <c r="S25" s="314" t="str">
        <f>S14</f>
        <v>jan-jul</v>
      </c>
      <c r="T25" s="315"/>
      <c r="U25" s="310" t="s">
        <v>147</v>
      </c>
      <c r="V25" s="311"/>
    </row>
    <row r="26" spans="1:36" ht="31.5" customHeight="1" thickBot="1" x14ac:dyDescent="0.3">
      <c r="A26" s="317"/>
      <c r="B26" s="319"/>
      <c r="C26" s="321"/>
      <c r="D26" s="321"/>
      <c r="E26" s="321"/>
      <c r="F26" s="321"/>
      <c r="G26" s="321"/>
      <c r="H26" s="321"/>
      <c r="I26" s="321"/>
      <c r="J26" s="321"/>
      <c r="K26" s="323"/>
      <c r="L26" s="325"/>
      <c r="M26" s="321"/>
      <c r="N26" s="321"/>
      <c r="O26" s="327"/>
      <c r="P26" s="321"/>
      <c r="Q26" s="313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ago 2021 a jul 2022</v>
      </c>
      <c r="V26" s="298" t="str">
        <f>V4</f>
        <v>ago 22 a jul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280574.01300000004</v>
      </c>
      <c r="T28" s="147">
        <v>306319.13300000015</v>
      </c>
      <c r="U28" s="112">
        <v>502355.81800000026</v>
      </c>
      <c r="V28" s="147">
        <v>546541.9180000003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9.175874745035674E-2</v>
      </c>
      <c r="V29" s="278">
        <f>(V28-U28)/U28</f>
        <v>8.7957774980920028E-2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1521.5690000000002</v>
      </c>
      <c r="T30" s="147">
        <v>1685.0319999999997</v>
      </c>
      <c r="U30" s="112">
        <v>2303.8290000000002</v>
      </c>
      <c r="V30" s="147">
        <v>2928.6229999999996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0.10743055359303422</v>
      </c>
      <c r="U31" s="299"/>
      <c r="V31" s="281">
        <f>(V30-U30)/U30</f>
        <v>0.27119807937134194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279052.44400000002</v>
      </c>
      <c r="T32" s="140">
        <f>T28-T30</f>
        <v>304634.10100000014</v>
      </c>
      <c r="U32" s="119">
        <f>U28-U30</f>
        <v>500051.98900000023</v>
      </c>
      <c r="V32" s="140">
        <f>V28-V30</f>
        <v>543613.29500000027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9.1673294930898805E-2</v>
      </c>
      <c r="U33" s="299"/>
      <c r="V33" s="281">
        <f>(V32-U32)/U32</f>
        <v>8.7113554106871119E-2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184.3978242196049</v>
      </c>
      <c r="T34" s="285">
        <f>(T28/T30)</f>
        <v>181.78831796666188</v>
      </c>
    </row>
    <row r="36" spans="1:22" x14ac:dyDescent="0.25">
      <c r="A36" s="3" t="s">
        <v>70</v>
      </c>
    </row>
  </sheetData>
  <mergeCells count="57">
    <mergeCell ref="F3:F4"/>
    <mergeCell ref="A3:A4"/>
    <mergeCell ref="B3:B4"/>
    <mergeCell ref="C3:C4"/>
    <mergeCell ref="D3:D4"/>
    <mergeCell ref="E3:E4"/>
    <mergeCell ref="N3:N4"/>
    <mergeCell ref="O3:O4"/>
    <mergeCell ref="P3:P4"/>
    <mergeCell ref="G3:G4"/>
    <mergeCell ref="H3:H4"/>
    <mergeCell ref="I3:I4"/>
    <mergeCell ref="J3:J4"/>
    <mergeCell ref="K3:K4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M14:M15"/>
    <mergeCell ref="N14:N15"/>
    <mergeCell ref="O14:O15"/>
    <mergeCell ref="P14:P15"/>
    <mergeCell ref="F14:F15"/>
    <mergeCell ref="K25:K26"/>
    <mergeCell ref="L25:L26"/>
    <mergeCell ref="M25:M26"/>
    <mergeCell ref="N25:N26"/>
    <mergeCell ref="O25:O26"/>
    <mergeCell ref="F25:F26"/>
    <mergeCell ref="G25:G26"/>
    <mergeCell ref="H25:H26"/>
    <mergeCell ref="I25:I26"/>
    <mergeCell ref="J25:J26"/>
    <mergeCell ref="A25:A26"/>
    <mergeCell ref="B25:B26"/>
    <mergeCell ref="C25:C26"/>
    <mergeCell ref="D25:D26"/>
    <mergeCell ref="E25:E26"/>
    <mergeCell ref="U3:V3"/>
    <mergeCell ref="U14:V14"/>
    <mergeCell ref="U25:V25"/>
    <mergeCell ref="Q3:Q4"/>
    <mergeCell ref="Q14:Q15"/>
    <mergeCell ref="Q25:Q26"/>
    <mergeCell ref="S25:T25"/>
  </mergeCells>
  <conditionalFormatting sqref="B12:Q12">
    <cfRule type="cellIs" dxfId="15" priority="84" operator="greaterThan">
      <formula>0</formula>
    </cfRule>
    <cfRule type="cellIs" dxfId="14" priority="85" operator="lessThan">
      <formula>0</formula>
    </cfRule>
  </conditionalFormatting>
  <conditionalFormatting sqref="B23:Q23">
    <cfRule type="cellIs" dxfId="13" priority="80" operator="greaterThan">
      <formula>0</formula>
    </cfRule>
    <cfRule type="cellIs" dxfId="12" priority="81" operator="lessThan">
      <formula>0</formula>
    </cfRule>
  </conditionalFormatting>
  <conditionalFormatting sqref="B34:Q34">
    <cfRule type="cellIs" dxfId="11" priority="76" operator="greaterThan">
      <formula>0</formula>
    </cfRule>
    <cfRule type="cellIs" dxfId="10" priority="77" operator="less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8" operator="greaterThan">
      <formula>0</formula>
    </cfRule>
    <cfRule type="cellIs" dxfId="6" priority="19" operator="less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AC47" workbookViewId="0">
      <selection activeCell="AX58" sqref="AX58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3" t="s">
        <v>3</v>
      </c>
      <c r="B4" s="335" t="s">
        <v>72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  <c r="P4" s="338" t="s">
        <v>148</v>
      </c>
      <c r="R4" s="336" t="s">
        <v>3</v>
      </c>
      <c r="S4" s="328" t="s">
        <v>72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30"/>
      <c r="AG4" s="331" t="s">
        <v>148</v>
      </c>
      <c r="AI4" s="328" t="s">
        <v>72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30"/>
      <c r="AW4" s="331" t="s">
        <v>148</v>
      </c>
    </row>
    <row r="5" spans="1:52" ht="20.100000000000001" customHeight="1" thickBot="1" x14ac:dyDescent="0.3">
      <c r="A5" s="334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9"/>
      <c r="R5" s="337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2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32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227139.86999999991</v>
      </c>
      <c r="O7" s="112">
        <v>238037.11999999985</v>
      </c>
      <c r="P7" s="61">
        <f>IF(O7="","",(O7-N7)/N7)</f>
        <v>4.7975945394350829E-2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63073.409999999996</v>
      </c>
      <c r="AF7" s="112">
        <v>63035.427000000032</v>
      </c>
      <c r="AG7" s="61">
        <f>IF(AF7="","",(AF7-AE7)/AE7)</f>
        <v>-6.0220305196696669E-4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2.7768533106935394</v>
      </c>
      <c r="AV7" s="156">
        <f>(AF7/O7)*10</f>
        <v>2.6481343329981506</v>
      </c>
      <c r="AW7" s="61">
        <f t="shared" ref="AW7:AW8" si="13">IF(AV7="","",(AV7-AU7)/AU7)</f>
        <v>-4.6354259045552626E-2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245888.12999999983</v>
      </c>
      <c r="O8" s="119">
        <v>229347.3100000002</v>
      </c>
      <c r="P8" s="52">
        <f t="shared" ref="P8:P23" si="14">IF(O8="","",(O8-N8)/N8)</f>
        <v>-6.7269696995945427E-2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68116.977000000028</v>
      </c>
      <c r="AF8" s="119">
        <v>65965.965999999913</v>
      </c>
      <c r="AG8" s="52">
        <f t="shared" ref="AG8:AG23" si="15">IF(AF8="","",(AF8-AE8)/AE8)</f>
        <v>-3.1578192320544617E-2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2.7702425895873901</v>
      </c>
      <c r="AV8" s="157">
        <f t="shared" ref="AV8" si="16">(AF8/O8)*10</f>
        <v>2.8762476438027482</v>
      </c>
      <c r="AW8" s="52">
        <f t="shared" si="13"/>
        <v>3.8265621434672582E-2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282540.75999999983</v>
      </c>
      <c r="O9" s="119">
        <v>291533.7800000002</v>
      </c>
      <c r="P9" s="52">
        <f t="shared" si="14"/>
        <v>3.1829106710126967E-2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80072.687000000005</v>
      </c>
      <c r="AF9" s="119">
        <v>82953.654999999882</v>
      </c>
      <c r="AG9" s="52">
        <f t="shared" si="15"/>
        <v>3.5979409558216484E-2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2.8340224964355603</v>
      </c>
      <c r="AV9" s="157">
        <f t="shared" ref="AV9" si="17">(AF9/O9)*10</f>
        <v>2.8454217209408745</v>
      </c>
      <c r="AW9" s="52">
        <f t="shared" ref="AW9" si="18">IF(AV9="","",(AV9-AU9)/AU9)</f>
        <v>4.0222773530031756E-3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262360.5799999999</v>
      </c>
      <c r="O10" s="119">
        <v>240589.92</v>
      </c>
      <c r="P10" s="52">
        <f t="shared" si="14"/>
        <v>-8.2979920230393966E-2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72456.436000000016</v>
      </c>
      <c r="AF10" s="119">
        <v>68812.788000000131</v>
      </c>
      <c r="AG10" s="52">
        <f t="shared" si="15"/>
        <v>-5.0287430643150652E-2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2.7617119919463526</v>
      </c>
      <c r="AV10" s="157">
        <f>(AF10/O10)*10</f>
        <v>2.8601692040963367</v>
      </c>
      <c r="AW10" s="52">
        <f>IF(AV10="","",(AV10-AU10)/AU10)</f>
        <v>3.5650789234034155E-2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276301.92000000016</v>
      </c>
      <c r="O11" s="119">
        <v>281347.43999999989</v>
      </c>
      <c r="P11" s="52">
        <f t="shared" si="14"/>
        <v>1.82608937353737E-2</v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76795.082000000009</v>
      </c>
      <c r="AF11" s="119">
        <v>80744.907000000123</v>
      </c>
      <c r="AG11" s="52">
        <f t="shared" si="15"/>
        <v>5.1433306627631611E-2</v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2.7793900961672642</v>
      </c>
      <c r="AV11" s="157">
        <f>(AF11/O11)*10</f>
        <v>2.8699357278672997</v>
      </c>
      <c r="AW11" s="52">
        <f>IF(AV11="","",(AV11-AU11)/AU11)</f>
        <v>3.2577518292555084E-2</v>
      </c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254653.78999999986</v>
      </c>
      <c r="O12" s="119">
        <v>302507.09999999951</v>
      </c>
      <c r="P12" s="52">
        <f t="shared" si="14"/>
        <v>0.18791516906149197</v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70242.042999999976</v>
      </c>
      <c r="AF12" s="119">
        <v>85959.108999999997</v>
      </c>
      <c r="AG12" s="52">
        <f t="shared" si="15"/>
        <v>0.22375582099740501</v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2.7583348749688752</v>
      </c>
      <c r="AV12" s="157">
        <f>(AF12/O12)*10</f>
        <v>2.8415567436268487</v>
      </c>
      <c r="AW12" s="52">
        <f>IF(AV12="","",(AV12-AU12)/AU12)</f>
        <v>3.0171053345693789E-2</v>
      </c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296026.53999999963</v>
      </c>
      <c r="O13" s="119">
        <v>305951.35000000009</v>
      </c>
      <c r="P13" s="52">
        <f t="shared" si="14"/>
        <v>3.3526757431953484E-2</v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82133.286000000022</v>
      </c>
      <c r="AF13" s="119">
        <v>88521.768999999957</v>
      </c>
      <c r="AG13" s="52">
        <f t="shared" si="15"/>
        <v>7.7781899533399076E-2</v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2.7745244058184824</v>
      </c>
      <c r="AV13" s="157">
        <f>(AF13/O13)*10</f>
        <v>2.8933282693473954</v>
      </c>
      <c r="AW13" s="52">
        <f>IF(AV13="","",(AV13-AU13)/AU13)</f>
        <v>4.2819541713083616E-2</v>
      </c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250505.70999999996</v>
      </c>
      <c r="O14" s="119"/>
      <c r="P14" s="52" t="str">
        <f t="shared" si="14"/>
        <v/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70221.736000000092</v>
      </c>
      <c r="AF14" s="119"/>
      <c r="AG14" s="52" t="str">
        <f t="shared" si="15"/>
        <v/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2.8031990169006566</v>
      </c>
      <c r="AV14" s="157"/>
      <c r="AW14" s="52"/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303137.79000000039</v>
      </c>
      <c r="O15" s="119"/>
      <c r="P15" s="52" t="str">
        <f t="shared" si="14"/>
        <v/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91382.117999999813</v>
      </c>
      <c r="AF15" s="119"/>
      <c r="AG15" s="52" t="str">
        <f t="shared" si="15"/>
        <v/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3.0145406153419438</v>
      </c>
      <c r="AV15" s="157"/>
      <c r="AW15" s="52"/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298545.54000000027</v>
      </c>
      <c r="O16" s="119"/>
      <c r="P16" s="52" t="str">
        <f t="shared" si="14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94985.397999999841</v>
      </c>
      <c r="AF16" s="119"/>
      <c r="AG16" s="52" t="str">
        <f t="shared" si="15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3.1816049906489896</v>
      </c>
      <c r="AV16" s="157"/>
      <c r="AW16" s="52"/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339529.76000000094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103988.54699999987</v>
      </c>
      <c r="AF17" s="119"/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3.0627226019892806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216943.64999999976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65495.567999999992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3.0190129095735259</v>
      </c>
      <c r="AV18" s="157"/>
      <c r="AW18" s="52"/>
      <c r="AZ18" s="105"/>
    </row>
    <row r="19" spans="1:52" ht="20.100000000000001" customHeight="1" thickBot="1" x14ac:dyDescent="0.3">
      <c r="A19" s="201" t="s">
        <v>211</v>
      </c>
      <c r="B19" s="167">
        <f>SUM(B7:B13)</f>
        <v>1473603.8599999999</v>
      </c>
      <c r="C19" s="168">
        <f t="shared" ref="C19:O19" si="19">SUM(C7:C13)</f>
        <v>1698971.35</v>
      </c>
      <c r="D19" s="168">
        <f t="shared" si="19"/>
        <v>1865688.3599999996</v>
      </c>
      <c r="E19" s="168">
        <f t="shared" si="19"/>
        <v>1770584.8499999999</v>
      </c>
      <c r="F19" s="168">
        <f t="shared" si="19"/>
        <v>1590867.8599999999</v>
      </c>
      <c r="G19" s="168">
        <f t="shared" si="19"/>
        <v>1611050.2199999997</v>
      </c>
      <c r="H19" s="168">
        <f t="shared" si="19"/>
        <v>1550680.2599999995</v>
      </c>
      <c r="I19" s="168">
        <f t="shared" si="19"/>
        <v>1639530.9700000004</v>
      </c>
      <c r="J19" s="168">
        <f t="shared" si="19"/>
        <v>1754111.9499999997</v>
      </c>
      <c r="K19" s="168">
        <f t="shared" si="19"/>
        <v>1691754.3599999999</v>
      </c>
      <c r="L19" s="168">
        <f t="shared" si="19"/>
        <v>1766709.939999999</v>
      </c>
      <c r="M19" s="168">
        <f t="shared" si="19"/>
        <v>1921696.28</v>
      </c>
      <c r="N19" s="168">
        <f t="shared" si="19"/>
        <v>1844911.5899999989</v>
      </c>
      <c r="O19" s="169">
        <f t="shared" si="19"/>
        <v>1889314.0199999996</v>
      </c>
      <c r="P19" s="61">
        <f t="shared" si="14"/>
        <v>2.4067511007397735E-2</v>
      </c>
      <c r="Q19" s="171"/>
      <c r="R19" s="170"/>
      <c r="S19" s="167">
        <f>SUM(S7:S13)</f>
        <v>321258.23700000008</v>
      </c>
      <c r="T19" s="168">
        <f t="shared" ref="T19:AF19" si="20">SUM(T7:T13)</f>
        <v>340471.45499999996</v>
      </c>
      <c r="U19" s="168">
        <f t="shared" si="20"/>
        <v>364626.32099999994</v>
      </c>
      <c r="V19" s="168">
        <f t="shared" si="20"/>
        <v>375976.38400000025</v>
      </c>
      <c r="W19" s="168">
        <f t="shared" si="20"/>
        <v>380369.6669999999</v>
      </c>
      <c r="X19" s="168">
        <f t="shared" si="20"/>
        <v>396604.03100000002</v>
      </c>
      <c r="Y19" s="168">
        <f t="shared" si="20"/>
        <v>375124.58300000004</v>
      </c>
      <c r="Z19" s="168">
        <f t="shared" si="20"/>
        <v>412421.69199999998</v>
      </c>
      <c r="AA19" s="168">
        <f t="shared" si="20"/>
        <v>436811.47200000001</v>
      </c>
      <c r="AB19" s="168">
        <f t="shared" si="20"/>
        <v>443752.04099999997</v>
      </c>
      <c r="AC19" s="168">
        <f t="shared" si="20"/>
        <v>456733.24899999978</v>
      </c>
      <c r="AD19" s="168">
        <f t="shared" si="20"/>
        <v>520951.49100000015</v>
      </c>
      <c r="AE19" s="168">
        <f t="shared" si="20"/>
        <v>512889.92100000003</v>
      </c>
      <c r="AF19" s="169">
        <f t="shared" si="20"/>
        <v>535993.62100000004</v>
      </c>
      <c r="AG19" s="61">
        <f t="shared" si="15"/>
        <v>4.5046118190339733E-2</v>
      </c>
      <c r="AI19" s="172">
        <f t="shared" si="0"/>
        <v>2.1800854742603626</v>
      </c>
      <c r="AJ19" s="173">
        <f t="shared" si="1"/>
        <v>2.0039858529692096</v>
      </c>
      <c r="AK19" s="173">
        <f t="shared" si="2"/>
        <v>1.9543795674428712</v>
      </c>
      <c r="AL19" s="173">
        <f t="shared" si="3"/>
        <v>2.1234587204335349</v>
      </c>
      <c r="AM19" s="173">
        <f t="shared" si="4"/>
        <v>2.3909570151225505</v>
      </c>
      <c r="AN19" s="173">
        <f t="shared" si="5"/>
        <v>2.4617732338598364</v>
      </c>
      <c r="AO19" s="173">
        <f t="shared" si="6"/>
        <v>2.4190969129896587</v>
      </c>
      <c r="AP19" s="173">
        <f t="shared" si="7"/>
        <v>2.5154858282426944</v>
      </c>
      <c r="AQ19" s="173">
        <f t="shared" si="8"/>
        <v>2.4902143332413877</v>
      </c>
      <c r="AR19" s="173">
        <f t="shared" si="9"/>
        <v>2.6230288007060314</v>
      </c>
      <c r="AS19" s="173">
        <f t="shared" si="10"/>
        <v>2.5852192182719032</v>
      </c>
      <c r="AT19" s="173">
        <f t="shared" si="11"/>
        <v>2.710893997255384</v>
      </c>
      <c r="AU19" s="173">
        <f t="shared" si="12"/>
        <v>2.7800243858839888</v>
      </c>
      <c r="AV19" s="173">
        <f>(AF19/O19)*10</f>
        <v>2.8369747714040683</v>
      </c>
      <c r="AW19" s="57">
        <f t="shared" ref="AW19:AW23" si="21">IF(AV19="","",(AV19-AU19)/AU19)</f>
        <v>2.0485570489688514E-2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2">SUM(E7:E9)</f>
        <v>705578.6</v>
      </c>
      <c r="F20" s="154">
        <f t="shared" si="22"/>
        <v>632916.85000000009</v>
      </c>
      <c r="G20" s="154">
        <f t="shared" si="22"/>
        <v>633325.84999999986</v>
      </c>
      <c r="H20" s="154">
        <f t="shared" si="22"/>
        <v>600973.71999999986</v>
      </c>
      <c r="I20" s="154">
        <f t="shared" si="22"/>
        <v>621189.68999999983</v>
      </c>
      <c r="J20" s="154">
        <f t="shared" si="22"/>
        <v>700212.19</v>
      </c>
      <c r="K20" s="154">
        <f t="shared" si="22"/>
        <v>677164.05</v>
      </c>
      <c r="L20" s="154">
        <f t="shared" si="22"/>
        <v>711594.16999999958</v>
      </c>
      <c r="M20" s="154">
        <f t="shared" ref="M20" si="23">SUM(M7:M9)</f>
        <v>777932.75999999954</v>
      </c>
      <c r="N20" s="154">
        <f t="shared" si="22"/>
        <v>755568.75999999954</v>
      </c>
      <c r="O20" s="119">
        <f>IF(O9="","",SUM(O7:O9))</f>
        <v>758918.2100000002</v>
      </c>
      <c r="P20" s="61">
        <f t="shared" si="14"/>
        <v>4.4330181147254604E-3</v>
      </c>
      <c r="R20" s="109" t="s">
        <v>85</v>
      </c>
      <c r="S20" s="117">
        <f t="shared" ref="S20:AE20" si="24">SUM(S7:S9)</f>
        <v>127825.96000000005</v>
      </c>
      <c r="T20" s="154">
        <f t="shared" si="24"/>
        <v>131829.77699999997</v>
      </c>
      <c r="U20" s="154">
        <f t="shared" si="24"/>
        <v>147637.00799999994</v>
      </c>
      <c r="V20" s="154">
        <f t="shared" si="24"/>
        <v>147798.02600000007</v>
      </c>
      <c r="W20" s="154">
        <f t="shared" si="24"/>
        <v>150261.35799999989</v>
      </c>
      <c r="X20" s="154">
        <f t="shared" si="24"/>
        <v>154060.902</v>
      </c>
      <c r="Y20" s="154">
        <f t="shared" si="24"/>
        <v>149616.23400000005</v>
      </c>
      <c r="Z20" s="154">
        <f t="shared" si="24"/>
        <v>163461.9059999999</v>
      </c>
      <c r="AA20" s="154">
        <f t="shared" si="24"/>
        <v>175986.76699999999</v>
      </c>
      <c r="AB20" s="154">
        <f t="shared" si="24"/>
        <v>179661.59399999992</v>
      </c>
      <c r="AC20" s="154">
        <f t="shared" si="24"/>
        <v>185422.15799999988</v>
      </c>
      <c r="AD20" s="154">
        <f t="shared" ref="AD20" si="25">SUM(AD7:AD9)</f>
        <v>208515.4380000002</v>
      </c>
      <c r="AE20" s="154">
        <f t="shared" si="24"/>
        <v>211263.07400000002</v>
      </c>
      <c r="AF20" s="119">
        <f>IF(AF9="","",SUM(AF7:AF9))</f>
        <v>211955.04799999984</v>
      </c>
      <c r="AG20" s="61">
        <f t="shared" si="15"/>
        <v>3.2754138567528974E-3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2.7960800549773941</v>
      </c>
      <c r="AV20" s="156">
        <f>IF(AV9="","",(AF20/O20)*10)</f>
        <v>2.792857586063191</v>
      </c>
      <c r="AW20" s="61">
        <f t="shared" si="21"/>
        <v>-1.1524952257595978E-3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6">SUM(E10:E12)</f>
        <v>793642.10999999975</v>
      </c>
      <c r="F21" s="154">
        <f t="shared" si="26"/>
        <v>677732</v>
      </c>
      <c r="G21" s="154">
        <f t="shared" si="26"/>
        <v>708901.94999999972</v>
      </c>
      <c r="H21" s="154">
        <f t="shared" si="26"/>
        <v>698966.54999999958</v>
      </c>
      <c r="I21" s="154">
        <f t="shared" si="26"/>
        <v>764650.08000000054</v>
      </c>
      <c r="J21" s="154">
        <f t="shared" si="26"/>
        <v>796480.04999999993</v>
      </c>
      <c r="K21" s="154">
        <f t="shared" si="26"/>
        <v>738948.75000000023</v>
      </c>
      <c r="L21" s="154">
        <f t="shared" si="26"/>
        <v>721584.67999999924</v>
      </c>
      <c r="M21" s="154">
        <f t="shared" ref="M21" si="27">SUM(M10:M12)</f>
        <v>857827.72000000044</v>
      </c>
      <c r="N21" s="154">
        <f t="shared" si="26"/>
        <v>793316.2899999998</v>
      </c>
      <c r="O21" s="119">
        <f>IF(O12="","",SUM(O10:O12))</f>
        <v>824444.45999999938</v>
      </c>
      <c r="P21" s="52">
        <f t="shared" si="14"/>
        <v>3.923803203385573E-2</v>
      </c>
      <c r="R21" s="109" t="s">
        <v>86</v>
      </c>
      <c r="S21" s="117">
        <f t="shared" ref="S21:AE21" si="28">SUM(S10:S12)</f>
        <v>139067.76800000004</v>
      </c>
      <c r="T21" s="154">
        <f t="shared" si="28"/>
        <v>148853.359</v>
      </c>
      <c r="U21" s="154">
        <f t="shared" si="28"/>
        <v>154274.67400000006</v>
      </c>
      <c r="V21" s="154">
        <f t="shared" si="28"/>
        <v>163160.30300000007</v>
      </c>
      <c r="W21" s="154">
        <f t="shared" si="28"/>
        <v>160986.291</v>
      </c>
      <c r="X21" s="154">
        <f t="shared" si="28"/>
        <v>173530.01899999991</v>
      </c>
      <c r="Y21" s="154">
        <f t="shared" si="28"/>
        <v>163064.24500000002</v>
      </c>
      <c r="Z21" s="154">
        <f t="shared" si="28"/>
        <v>184238.13600000006</v>
      </c>
      <c r="AA21" s="154">
        <f t="shared" si="28"/>
        <v>191848.58100000001</v>
      </c>
      <c r="AB21" s="154">
        <f t="shared" si="28"/>
        <v>185481.71500000003</v>
      </c>
      <c r="AC21" s="154">
        <f t="shared" si="28"/>
        <v>184152.50399999987</v>
      </c>
      <c r="AD21" s="154">
        <f t="shared" ref="AD21" si="29">SUM(AD10:AD12)</f>
        <v>229727.8189999999</v>
      </c>
      <c r="AE21" s="154">
        <f t="shared" si="28"/>
        <v>219493.56100000002</v>
      </c>
      <c r="AF21" s="119">
        <f>IF(AF12="","",SUM(AF10:AF12))</f>
        <v>235516.80400000024</v>
      </c>
      <c r="AG21" s="52">
        <f t="shared" si="15"/>
        <v>7.3000970629841025E-2</v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2.7667849982004036</v>
      </c>
      <c r="AV21" s="157">
        <f>IF(AV10="","",(AF21/O21)*10)</f>
        <v>2.8566727708983626</v>
      </c>
      <c r="AW21" s="52">
        <f t="shared" ref="AW21" si="30">IF(AV21="","",(AV21-AU21)/AU21)</f>
        <v>3.2488166863859892E-2</v>
      </c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1">SUM(E13:E15)</f>
        <v>754867.37999999942</v>
      </c>
      <c r="F22" s="154">
        <f t="shared" si="31"/>
        <v>738758.1099999994</v>
      </c>
      <c r="G22" s="154">
        <f t="shared" si="31"/>
        <v>704562.56</v>
      </c>
      <c r="H22" s="154">
        <f t="shared" si="31"/>
        <v>722837.31000000017</v>
      </c>
      <c r="I22" s="154">
        <f t="shared" si="31"/>
        <v>737201</v>
      </c>
      <c r="J22" s="154">
        <f t="shared" si="31"/>
        <v>693204.98</v>
      </c>
      <c r="K22" s="154">
        <f t="shared" si="31"/>
        <v>737933.16</v>
      </c>
      <c r="L22" s="154">
        <f t="shared" si="31"/>
        <v>849480.53000000073</v>
      </c>
      <c r="M22" s="154">
        <f t="shared" ref="M22" si="32">SUM(M13:M15)</f>
        <v>799727.64999999991</v>
      </c>
      <c r="N22" s="154">
        <f t="shared" si="31"/>
        <v>849670.03999999992</v>
      </c>
      <c r="O22" s="119" t="str">
        <f>IF(O15="","",SUM(O13:O15))</f>
        <v/>
      </c>
      <c r="P22" s="52" t="str">
        <f t="shared" si="14"/>
        <v/>
      </c>
      <c r="R22" s="109" t="s">
        <v>87</v>
      </c>
      <c r="S22" s="117">
        <f t="shared" ref="S22:AE22" si="33">SUM(S13:S15)</f>
        <v>158206.60300000003</v>
      </c>
      <c r="T22" s="154">
        <f t="shared" si="33"/>
        <v>169988.98999999996</v>
      </c>
      <c r="U22" s="154">
        <f t="shared" si="33"/>
        <v>174028.42199999993</v>
      </c>
      <c r="V22" s="154">
        <f t="shared" si="33"/>
        <v>185845.58100000009</v>
      </c>
      <c r="W22" s="154">
        <f t="shared" si="33"/>
        <v>187208.74600000004</v>
      </c>
      <c r="X22" s="154">
        <f t="shared" si="33"/>
        <v>184869.60900000014</v>
      </c>
      <c r="Y22" s="154">
        <f t="shared" si="33"/>
        <v>182230.02000000002</v>
      </c>
      <c r="Z22" s="154">
        <f t="shared" si="33"/>
        <v>187633.69599999988</v>
      </c>
      <c r="AA22" s="154">
        <f t="shared" si="33"/>
        <v>192412.99599999998</v>
      </c>
      <c r="AB22" s="154">
        <f t="shared" si="33"/>
        <v>210505.53399999993</v>
      </c>
      <c r="AC22" s="154">
        <f t="shared" si="33"/>
        <v>229542.15600000002</v>
      </c>
      <c r="AD22" s="154">
        <f t="shared" ref="AD22" si="34">SUM(AD13:AD15)</f>
        <v>232578.478</v>
      </c>
      <c r="AE22" s="154">
        <f t="shared" si="33"/>
        <v>243737.13999999993</v>
      </c>
      <c r="AF22" s="119" t="str">
        <f>IF(AF15="","",SUM(AF13:AF15))</f>
        <v/>
      </c>
      <c r="AG22" s="52" t="str">
        <f t="shared" si="15"/>
        <v/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2.8686093250975397</v>
      </c>
      <c r="AV22" s="157"/>
      <c r="AW22" s="52"/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5">SUM(E16:E18)</f>
        <v>786527.00999999943</v>
      </c>
      <c r="F23" s="155">
        <f t="shared" si="35"/>
        <v>786761.36999999953</v>
      </c>
      <c r="G23" s="155">
        <f t="shared" si="35"/>
        <v>751398.26999999967</v>
      </c>
      <c r="H23" s="155">
        <f t="shared" si="35"/>
        <v>756727.27000000025</v>
      </c>
      <c r="I23" s="155">
        <f t="shared" si="35"/>
        <v>858528.7000000003</v>
      </c>
      <c r="J23" s="155">
        <f t="shared" si="35"/>
        <v>762076.04</v>
      </c>
      <c r="K23" s="155">
        <f t="shared" si="35"/>
        <v>809163.8199999996</v>
      </c>
      <c r="L23" s="155">
        <f t="shared" si="35"/>
        <v>868724.61000000057</v>
      </c>
      <c r="M23" s="155">
        <f t="shared" ref="M23" si="36">SUM(M16:M18)</f>
        <v>852537.59000000032</v>
      </c>
      <c r="N23" s="155">
        <f t="shared" si="35"/>
        <v>855018.950000001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37">SUM(S16:S18)</f>
        <v>189279.87400000004</v>
      </c>
      <c r="T23" s="155">
        <f t="shared" si="37"/>
        <v>206246.13400000002</v>
      </c>
      <c r="U23" s="155">
        <f t="shared" si="37"/>
        <v>227564.73100000003</v>
      </c>
      <c r="V23" s="155">
        <f t="shared" si="37"/>
        <v>223989.65199999989</v>
      </c>
      <c r="W23" s="155">
        <f t="shared" si="37"/>
        <v>227828.40799999997</v>
      </c>
      <c r="X23" s="155">
        <f t="shared" si="37"/>
        <v>223073.37500000009</v>
      </c>
      <c r="Y23" s="155">
        <f t="shared" si="37"/>
        <v>229063.12599999984</v>
      </c>
      <c r="Z23" s="155">
        <f t="shared" si="37"/>
        <v>242707.26199999999</v>
      </c>
      <c r="AA23" s="155">
        <f t="shared" si="37"/>
        <v>240093.19299999997</v>
      </c>
      <c r="AB23" s="155">
        <f t="shared" si="37"/>
        <v>243753.495</v>
      </c>
      <c r="AC23" s="155">
        <f t="shared" si="37"/>
        <v>257072.85799999989</v>
      </c>
      <c r="AD23" s="155">
        <f t="shared" ref="AD23" si="38">SUM(AD16:AD18)</f>
        <v>256615.41600000014</v>
      </c>
      <c r="AE23" s="155">
        <f t="shared" si="37"/>
        <v>264469.51299999969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39">IF(U18="","",(U23/D23)*10)</f>
        <v>2.363592154138149</v>
      </c>
      <c r="AL23" s="158">
        <f t="shared" si="39"/>
        <v>2.8478316593348785</v>
      </c>
      <c r="AM23" s="158">
        <f t="shared" si="39"/>
        <v>2.895775220890676</v>
      </c>
      <c r="AN23" s="158">
        <f t="shared" si="39"/>
        <v>2.9687767979556323</v>
      </c>
      <c r="AO23" s="158">
        <f t="shared" si="39"/>
        <v>3.0270235404625998</v>
      </c>
      <c r="AP23" s="158">
        <f t="shared" si="39"/>
        <v>2.8270139600458304</v>
      </c>
      <c r="AQ23" s="158">
        <f t="shared" si="39"/>
        <v>3.1505149144959335</v>
      </c>
      <c r="AR23" s="158">
        <f t="shared" si="39"/>
        <v>3.012412183728137</v>
      </c>
      <c r="AS23" s="158">
        <f t="shared" si="39"/>
        <v>2.9591985197702608</v>
      </c>
      <c r="AT23" s="158">
        <f t="shared" si="39"/>
        <v>3.010018784039775</v>
      </c>
      <c r="AU23" s="158">
        <f t="shared" ref="AU23" si="40">IF(AE18="","",(AE23/N23)*10)</f>
        <v>3.0931421227564533</v>
      </c>
      <c r="AV23" s="158" t="str">
        <f>IF(AF18="","",(AF23/O23)*10)</f>
        <v/>
      </c>
      <c r="AW23" s="55" t="str">
        <f t="shared" si="21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33" t="s">
        <v>2</v>
      </c>
      <c r="B26" s="335" t="s">
        <v>72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30"/>
      <c r="P26" s="331" t="s">
        <v>148</v>
      </c>
      <c r="R26" s="336" t="s">
        <v>3</v>
      </c>
      <c r="S26" s="328" t="s">
        <v>72</v>
      </c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30"/>
      <c r="AG26" s="331" t="s">
        <v>148</v>
      </c>
      <c r="AI26" s="328" t="s">
        <v>72</v>
      </c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30"/>
      <c r="AW26" s="331" t="str">
        <f>AG26</f>
        <v>D       2023/2022</v>
      </c>
      <c r="AZ26" s="105"/>
    </row>
    <row r="27" spans="1:52" ht="20.100000000000001" customHeight="1" thickBot="1" x14ac:dyDescent="0.3">
      <c r="A27" s="334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32"/>
      <c r="R27" s="337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2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32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98697.339999999938</v>
      </c>
      <c r="O29" s="112">
        <v>101904.72999999995</v>
      </c>
      <c r="P29" s="61">
        <f>IF(O29="","",(O29-N29)/N29)</f>
        <v>3.2497228395415884E-2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27448.124000000014</v>
      </c>
      <c r="AF29" s="112">
        <v>28052.154000000028</v>
      </c>
      <c r="AG29" s="61">
        <f>(AF29-AE29)/AE29</f>
        <v>2.2006239843568656E-2</v>
      </c>
      <c r="AI29" s="197">
        <f t="shared" ref="AI29:AI38" si="41">(S29/B29)*10</f>
        <v>2.7191842704023532</v>
      </c>
      <c r="AJ29" s="156">
        <f t="shared" ref="AJ29:AJ38" si="42">(T29/C29)*10</f>
        <v>2.7800309700828514</v>
      </c>
      <c r="AK29" s="156">
        <f t="shared" ref="AK29:AK38" si="43">(U29/D29)*10</f>
        <v>1.9785027216642543</v>
      </c>
      <c r="AL29" s="156">
        <f t="shared" ref="AL29:AL38" si="44">(V29/E29)*10</f>
        <v>2.1318199900464254</v>
      </c>
      <c r="AM29" s="156">
        <f t="shared" ref="AM29:AM38" si="45">(W29/F29)*10</f>
        <v>2.8836241613634588</v>
      </c>
      <c r="AN29" s="156">
        <f t="shared" ref="AN29:AN38" si="46">(X29/G29)*10</f>
        <v>2.8113968285340656</v>
      </c>
      <c r="AO29" s="156">
        <f t="shared" ref="AO29:AO38" si="47">(Y29/H29)*10</f>
        <v>2.849648832409958</v>
      </c>
      <c r="AP29" s="156">
        <f t="shared" ref="AP29:AP38" si="48">(Z29/I29)*10</f>
        <v>2.7402501496381166</v>
      </c>
      <c r="AQ29" s="156">
        <f t="shared" ref="AQ29:AQ38" si="49">(AA29/J29)*10</f>
        <v>2.5088253749107055</v>
      </c>
      <c r="AR29" s="156">
        <f t="shared" ref="AR29:AR38" si="50">(AB29/K29)*10</f>
        <v>2.713367743379365</v>
      </c>
      <c r="AS29" s="156">
        <f t="shared" ref="AS29:AT38" si="51">(AC29/L29)*10</f>
        <v>2.7634057686437541</v>
      </c>
      <c r="AT29" s="156">
        <f t="shared" si="51"/>
        <v>2.8185167159702846</v>
      </c>
      <c r="AU29" s="156">
        <f>(AE29/N29)*10</f>
        <v>2.7810398942869212</v>
      </c>
      <c r="AV29" s="156">
        <f>(AF29/O29)*10</f>
        <v>2.7527823291421347</v>
      </c>
      <c r="AW29" s="61">
        <f t="shared" ref="AW29" si="52">IF(AV29="","",(AV29-AU29)/AU29)</f>
        <v>-1.0160791005852127E-2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107266.15999999999</v>
      </c>
      <c r="O30" s="119">
        <v>102309.93999999996</v>
      </c>
      <c r="P30" s="52">
        <f t="shared" ref="P30:P45" si="53">IF(O30="","",(O30-N30)/N30)</f>
        <v>-4.6204879525845156E-2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30612.233000000022</v>
      </c>
      <c r="AF30" s="119">
        <v>28250.444000000029</v>
      </c>
      <c r="AG30" s="52">
        <f t="shared" ref="AG30:AG35" si="54">(AF30-AE30)/AE30</f>
        <v>-7.7151803986334214E-2</v>
      </c>
      <c r="AI30" s="198">
        <f t="shared" si="41"/>
        <v>2.7879398375187985</v>
      </c>
      <c r="AJ30" s="157">
        <f t="shared" si="42"/>
        <v>2.0427271510143492</v>
      </c>
      <c r="AK30" s="157">
        <f t="shared" si="43"/>
        <v>2.0896835533292704</v>
      </c>
      <c r="AL30" s="157">
        <f t="shared" si="44"/>
        <v>1.9668833753855519</v>
      </c>
      <c r="AM30" s="157">
        <f t="shared" si="45"/>
        <v>2.7208012815111413</v>
      </c>
      <c r="AN30" s="157">
        <f t="shared" si="46"/>
        <v>2.8186535496385967</v>
      </c>
      <c r="AO30" s="157">
        <f t="shared" si="47"/>
        <v>2.5500559099287456</v>
      </c>
      <c r="AP30" s="157">
        <f t="shared" si="48"/>
        <v>2.5589202711163801</v>
      </c>
      <c r="AQ30" s="157">
        <f t="shared" si="49"/>
        <v>2.135369876877645</v>
      </c>
      <c r="AR30" s="157">
        <f t="shared" si="50"/>
        <v>2.795967218099392</v>
      </c>
      <c r="AS30" s="157">
        <f t="shared" si="51"/>
        <v>2.5867100565456687</v>
      </c>
      <c r="AT30" s="157">
        <f t="shared" si="51"/>
        <v>2.702163825618805</v>
      </c>
      <c r="AU30" s="157">
        <f t="shared" ref="AU30:AU38" si="55">(AE30/N30)*10</f>
        <v>2.8538574514087225</v>
      </c>
      <c r="AV30" s="157">
        <f t="shared" ref="AV30" si="56">(AF30/O30)*10</f>
        <v>2.7612609292899637</v>
      </c>
      <c r="AW30" s="52">
        <f t="shared" ref="AW30" si="57">IF(AV30="","",(AV30-AU30)/AU30)</f>
        <v>-3.244609224369327E-2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137828.98999999985</v>
      </c>
      <c r="O31" s="119">
        <v>140962.1399999999</v>
      </c>
      <c r="P31" s="52">
        <f t="shared" si="53"/>
        <v>2.2732155259935199E-2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38835.720000000016</v>
      </c>
      <c r="AF31" s="119">
        <v>39038.131999999998</v>
      </c>
      <c r="AG31" s="52">
        <f t="shared" si="54"/>
        <v>5.2120058544036776E-3</v>
      </c>
      <c r="AI31" s="198">
        <f t="shared" si="41"/>
        <v>2.0964781146598703</v>
      </c>
      <c r="AJ31" s="157">
        <f t="shared" si="42"/>
        <v>2.4308336581123937</v>
      </c>
      <c r="AK31" s="157">
        <f t="shared" si="43"/>
        <v>1.9152653234034593</v>
      </c>
      <c r="AL31" s="157">
        <f t="shared" si="44"/>
        <v>2.2929730300085991</v>
      </c>
      <c r="AM31" s="157">
        <f t="shared" si="45"/>
        <v>2.7059927155303445</v>
      </c>
      <c r="AN31" s="157">
        <f t="shared" si="46"/>
        <v>2.7063088774745574</v>
      </c>
      <c r="AO31" s="157">
        <f t="shared" si="47"/>
        <v>2.0927770392969895</v>
      </c>
      <c r="AP31" s="157">
        <f t="shared" si="48"/>
        <v>2.8047938509619263</v>
      </c>
      <c r="AQ31" s="157">
        <f t="shared" si="49"/>
        <v>2.691589892008329</v>
      </c>
      <c r="AR31" s="157">
        <f t="shared" si="50"/>
        <v>2.7142155595131729</v>
      </c>
      <c r="AS31" s="157">
        <f t="shared" si="51"/>
        <v>2.6248636127218381</v>
      </c>
      <c r="AT31" s="157">
        <f t="shared" si="51"/>
        <v>2.6944911272557897</v>
      </c>
      <c r="AU31" s="157">
        <f t="shared" si="55"/>
        <v>2.8176742788291529</v>
      </c>
      <c r="AV31" s="157">
        <f t="shared" ref="AV31" si="58">(AF31/O31)*10</f>
        <v>2.7694054587990808</v>
      </c>
      <c r="AW31" s="52">
        <f t="shared" ref="AW31" si="59">IF(AV31="","",(AV31-AU31)/AU31)</f>
        <v>-1.7130730969418338E-2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132267.31999999972</v>
      </c>
      <c r="O32" s="119">
        <v>115295.01000000004</v>
      </c>
      <c r="P32" s="52">
        <f t="shared" si="53"/>
        <v>-0.12831824217803547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35088.123000000021</v>
      </c>
      <c r="AF32" s="119">
        <v>31278.767000000011</v>
      </c>
      <c r="AG32" s="52">
        <f t="shared" si="54"/>
        <v>-0.1085653969008262</v>
      </c>
      <c r="AI32" s="198">
        <f t="shared" si="41"/>
        <v>2.2914270225780289</v>
      </c>
      <c r="AJ32" s="157">
        <f t="shared" si="42"/>
        <v>1.9145717289185553</v>
      </c>
      <c r="AK32" s="157">
        <f t="shared" si="43"/>
        <v>2.1035922277296368</v>
      </c>
      <c r="AL32" s="157">
        <f t="shared" si="44"/>
        <v>2.004869476200021</v>
      </c>
      <c r="AM32" s="157">
        <f t="shared" si="45"/>
        <v>2.7051742263548508</v>
      </c>
      <c r="AN32" s="157">
        <f t="shared" si="46"/>
        <v>2.7930772105810764</v>
      </c>
      <c r="AO32" s="157">
        <f t="shared" si="47"/>
        <v>2.0109938298336294</v>
      </c>
      <c r="AP32" s="157">
        <f t="shared" si="48"/>
        <v>2.3678384891138591</v>
      </c>
      <c r="AQ32" s="157">
        <f t="shared" si="49"/>
        <v>2.2640842936783332</v>
      </c>
      <c r="AR32" s="157">
        <f t="shared" si="50"/>
        <v>2.578341806144997</v>
      </c>
      <c r="AS32" s="157">
        <f t="shared" si="51"/>
        <v>2.6090495071464521</v>
      </c>
      <c r="AT32" s="157">
        <f t="shared" si="51"/>
        <v>2.6516092544009791</v>
      </c>
      <c r="AU32" s="157">
        <f t="shared" si="55"/>
        <v>2.6528187763991968</v>
      </c>
      <c r="AV32" s="157">
        <f t="shared" ref="AV32" si="60">(AF32/O32)*10</f>
        <v>2.7129332830622936</v>
      </c>
      <c r="AW32" s="52">
        <f t="shared" ref="AW32" si="61">IF(AV32="","",(AV32-AU32)/AU32)</f>
        <v>2.2660615643219032E-2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128958.65999999997</v>
      </c>
      <c r="O33" s="119">
        <v>128491.72999999988</v>
      </c>
      <c r="P33" s="52">
        <f t="shared" si="53"/>
        <v>-3.6207727344568794E-3</v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34502.495999999999</v>
      </c>
      <c r="AF33" s="119">
        <v>34540.398999999998</v>
      </c>
      <c r="AG33" s="52">
        <f t="shared" si="54"/>
        <v>1.0985582028615677E-3</v>
      </c>
      <c r="AI33" s="198">
        <f t="shared" si="41"/>
        <v>2.4552842575993914</v>
      </c>
      <c r="AJ33" s="157">
        <f t="shared" si="42"/>
        <v>2.2012427902355096</v>
      </c>
      <c r="AK33" s="157">
        <f t="shared" si="43"/>
        <v>1.8923654382954234</v>
      </c>
      <c r="AL33" s="157">
        <f t="shared" si="44"/>
        <v>2.3594416740317734</v>
      </c>
      <c r="AM33" s="157">
        <f t="shared" si="45"/>
        <v>2.6818729356906932</v>
      </c>
      <c r="AN33" s="157">
        <f t="shared" si="46"/>
        <v>2.7474026310017368</v>
      </c>
      <c r="AO33" s="157">
        <f t="shared" si="47"/>
        <v>2.3909894211379137</v>
      </c>
      <c r="AP33" s="157">
        <f t="shared" si="48"/>
        <v>2.6441904855347453</v>
      </c>
      <c r="AQ33" s="157">
        <f t="shared" si="49"/>
        <v>2.4025006171809284</v>
      </c>
      <c r="AR33" s="157">
        <f t="shared" si="50"/>
        <v>2.5432874794546838</v>
      </c>
      <c r="AS33" s="157">
        <f t="shared" si="51"/>
        <v>2.5567507968930014</v>
      </c>
      <c r="AT33" s="157">
        <f t="shared" si="51"/>
        <v>2.7072195800906469</v>
      </c>
      <c r="AU33" s="157">
        <f t="shared" si="55"/>
        <v>2.6754694876637215</v>
      </c>
      <c r="AV33" s="157">
        <f t="shared" ref="AV33" si="62">(AF33/O33)*10</f>
        <v>2.6881417971413435</v>
      </c>
      <c r="AW33" s="52">
        <f t="shared" ref="AW33" si="63">IF(AV33="","",(AV33-AU33)/AU33)</f>
        <v>4.7364806573397811E-3</v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120909.85999999999</v>
      </c>
      <c r="O34" s="119">
        <v>122512.59000000013</v>
      </c>
      <c r="P34" s="52">
        <f t="shared" si="53"/>
        <v>1.3255577336704729E-2</v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32003.355000000043</v>
      </c>
      <c r="AF34" s="119">
        <v>33501.556000000055</v>
      </c>
      <c r="AG34" s="52">
        <f t="shared" si="54"/>
        <v>4.6813873107991642E-2</v>
      </c>
      <c r="AI34" s="198">
        <f t="shared" si="41"/>
        <v>2.1020165625234823</v>
      </c>
      <c r="AJ34" s="157">
        <f t="shared" si="42"/>
        <v>1.7740098041642658</v>
      </c>
      <c r="AK34" s="157">
        <f t="shared" si="43"/>
        <v>2.354680177351006</v>
      </c>
      <c r="AL34" s="157">
        <f t="shared" si="44"/>
        <v>1.9712545810595916</v>
      </c>
      <c r="AM34" s="157">
        <f t="shared" si="45"/>
        <v>2.5708010782503732</v>
      </c>
      <c r="AN34" s="157">
        <f t="shared" si="46"/>
        <v>2.691606613908089</v>
      </c>
      <c r="AO34" s="157">
        <f t="shared" si="47"/>
        <v>2.5245321454200687</v>
      </c>
      <c r="AP34" s="157">
        <f t="shared" si="48"/>
        <v>2.3212555829506831</v>
      </c>
      <c r="AQ34" s="157">
        <f t="shared" si="49"/>
        <v>2.4196352167128494</v>
      </c>
      <c r="AR34" s="157">
        <f t="shared" si="50"/>
        <v>2.6077093653063175</v>
      </c>
      <c r="AS34" s="157">
        <f t="shared" si="51"/>
        <v>2.6111078111666934</v>
      </c>
      <c r="AT34" s="157">
        <f t="shared" si="51"/>
        <v>2.7174495870537294</v>
      </c>
      <c r="AU34" s="157">
        <f t="shared" si="55"/>
        <v>2.6468771860293314</v>
      </c>
      <c r="AV34" s="157">
        <f t="shared" ref="AV34" si="64">(AF34/O34)*10</f>
        <v>2.7345398542304933</v>
      </c>
      <c r="AW34" s="52">
        <f t="shared" ref="AW34" si="65">IF(AV34="","",(AV34-AU34)/AU34)</f>
        <v>3.3119280586141421E-2</v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129975.99999999996</v>
      </c>
      <c r="O35" s="119">
        <v>131270.7900000001</v>
      </c>
      <c r="P35" s="52">
        <f t="shared" si="53"/>
        <v>9.9617621714788857E-3</v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33825.857000000018</v>
      </c>
      <c r="AF35" s="119">
        <v>35013.036000000022</v>
      </c>
      <c r="AG35" s="52">
        <f t="shared" si="54"/>
        <v>3.5096790008897726E-2</v>
      </c>
      <c r="AI35" s="198">
        <f t="shared" si="41"/>
        <v>2.5730718413288924</v>
      </c>
      <c r="AJ35" s="157">
        <f t="shared" si="42"/>
        <v>2.1152117341675951</v>
      </c>
      <c r="AK35" s="157">
        <f t="shared" si="43"/>
        <v>2.0786182429808124</v>
      </c>
      <c r="AL35" s="157">
        <f t="shared" si="44"/>
        <v>2.2082312689324564</v>
      </c>
      <c r="AM35" s="157">
        <f t="shared" si="45"/>
        <v>2.8364029516511247</v>
      </c>
      <c r="AN35" s="157">
        <f t="shared" si="46"/>
        <v>2.9159914494554884</v>
      </c>
      <c r="AO35" s="157">
        <f t="shared" si="47"/>
        <v>2.6482236092860245</v>
      </c>
      <c r="AP35" s="157">
        <f t="shared" si="48"/>
        <v>2.4414298807413699</v>
      </c>
      <c r="AQ35" s="157">
        <f t="shared" si="49"/>
        <v>2.5776024338708856</v>
      </c>
      <c r="AR35" s="157">
        <f t="shared" si="50"/>
        <v>2.962909422884465</v>
      </c>
      <c r="AS35" s="157">
        <f t="shared" si="51"/>
        <v>2.6702840031607016</v>
      </c>
      <c r="AT35" s="157">
        <f t="shared" si="51"/>
        <v>2.9177581046988688</v>
      </c>
      <c r="AU35" s="157">
        <f t="shared" si="55"/>
        <v>2.6024694558995529</v>
      </c>
      <c r="AV35" s="157">
        <f t="shared" ref="AV35" si="66">(AF35/O35)*10</f>
        <v>2.6672373953108681</v>
      </c>
      <c r="AW35" s="52">
        <f t="shared" ref="AW35" si="67">IF(AV35="","",(AV35-AU35)/AU35)</f>
        <v>2.4887108382575782E-2</v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107932.02999999996</v>
      </c>
      <c r="O36" s="119"/>
      <c r="P36" s="52" t="str">
        <f t="shared" si="53"/>
        <v/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28965.705000000002</v>
      </c>
      <c r="AF36" s="119"/>
      <c r="AG36" s="52"/>
      <c r="AI36" s="198">
        <f t="shared" si="41"/>
        <v>2.596858038930463</v>
      </c>
      <c r="AJ36" s="157">
        <f t="shared" si="42"/>
        <v>2.5390380338304137</v>
      </c>
      <c r="AK36" s="157">
        <f t="shared" si="43"/>
        <v>2.4369051446930676</v>
      </c>
      <c r="AL36" s="157">
        <f t="shared" si="44"/>
        <v>3.0047628823362675</v>
      </c>
      <c r="AM36" s="157">
        <f t="shared" si="45"/>
        <v>2.8217482283915563</v>
      </c>
      <c r="AN36" s="157">
        <f t="shared" si="46"/>
        <v>3.0548593316653818</v>
      </c>
      <c r="AO36" s="157">
        <f t="shared" si="47"/>
        <v>2.4088946240090925</v>
      </c>
      <c r="AP36" s="157">
        <f t="shared" si="48"/>
        <v>2.4788911781300693</v>
      </c>
      <c r="AQ36" s="157">
        <f t="shared" si="49"/>
        <v>2.6460630977752024</v>
      </c>
      <c r="AR36" s="157">
        <f t="shared" si="50"/>
        <v>2.7962553403787336</v>
      </c>
      <c r="AS36" s="157">
        <f t="shared" si="51"/>
        <v>2.8847610738564002</v>
      </c>
      <c r="AT36" s="157">
        <f t="shared" si="51"/>
        <v>2.8576564297455391</v>
      </c>
      <c r="AU36" s="157">
        <f t="shared" si="55"/>
        <v>2.6836987129770478</v>
      </c>
      <c r="AV36" s="157"/>
      <c r="AW36" s="52" t="str">
        <f t="shared" ref="AW36" si="68">IF(AV36="","",(AV36-AU36)/AU36)</f>
        <v/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118928.40000000004</v>
      </c>
      <c r="O37" s="119"/>
      <c r="P37" s="52" t="str">
        <f t="shared" si="53"/>
        <v/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36707.813999999991</v>
      </c>
      <c r="AF37" s="119"/>
      <c r="AG37" s="52"/>
      <c r="AI37" s="198">
        <f t="shared" si="41"/>
        <v>2.6609147163514684</v>
      </c>
      <c r="AJ37" s="157">
        <f t="shared" si="42"/>
        <v>2.4477706740286518</v>
      </c>
      <c r="AK37" s="157">
        <f t="shared" si="43"/>
        <v>2.1417496349682335</v>
      </c>
      <c r="AL37" s="157">
        <f t="shared" si="44"/>
        <v>2.5106144445623939</v>
      </c>
      <c r="AM37" s="157">
        <f t="shared" si="45"/>
        <v>3.1842521435822113</v>
      </c>
      <c r="AN37" s="157">
        <f t="shared" si="46"/>
        <v>3.3649454435831103</v>
      </c>
      <c r="AO37" s="157">
        <f t="shared" si="47"/>
        <v>2.7034880868546924</v>
      </c>
      <c r="AP37" s="157">
        <f t="shared" si="48"/>
        <v>2.6358170139749189</v>
      </c>
      <c r="AQ37" s="157">
        <f t="shared" si="49"/>
        <v>3.1656773651131371</v>
      </c>
      <c r="AR37" s="157">
        <f t="shared" si="50"/>
        <v>3.2745226936823624</v>
      </c>
      <c r="AS37" s="157">
        <f t="shared" si="51"/>
        <v>2.8372562827357921</v>
      </c>
      <c r="AT37" s="157">
        <f t="shared" si="51"/>
        <v>3.0130879305787333</v>
      </c>
      <c r="AU37" s="157">
        <f t="shared" si="55"/>
        <v>3.0865473679962045</v>
      </c>
      <c r="AV37" s="157"/>
      <c r="AW37" s="52" t="str">
        <f t="shared" ref="AW37" si="69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129569.24000000006</v>
      </c>
      <c r="O38" s="119"/>
      <c r="P38" s="52" t="str">
        <f t="shared" si="53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41068.910000000025</v>
      </c>
      <c r="AF38" s="119"/>
      <c r="AG38" s="52"/>
      <c r="AI38" s="198">
        <f t="shared" si="41"/>
        <v>3.2539314368583776</v>
      </c>
      <c r="AJ38" s="157">
        <f t="shared" si="42"/>
        <v>3.1337083285605001</v>
      </c>
      <c r="AK38" s="157">
        <f t="shared" si="43"/>
        <v>2.2562326611474677</v>
      </c>
      <c r="AL38" s="157">
        <f t="shared" si="44"/>
        <v>3.3901116276712977</v>
      </c>
      <c r="AM38" s="157">
        <f t="shared" si="45"/>
        <v>3.3140091652530894</v>
      </c>
      <c r="AN38" s="157">
        <f t="shared" si="46"/>
        <v>3.4292885910740196</v>
      </c>
      <c r="AO38" s="157">
        <f t="shared" si="47"/>
        <v>3.2799387414257781</v>
      </c>
      <c r="AP38" s="157">
        <f t="shared" si="48"/>
        <v>3.0212068642228891</v>
      </c>
      <c r="AQ38" s="157">
        <f t="shared" si="49"/>
        <v>3.2532448061198354</v>
      </c>
      <c r="AR38" s="157">
        <f t="shared" si="50"/>
        <v>3.4008016340950329</v>
      </c>
      <c r="AS38" s="157">
        <f t="shared" si="51"/>
        <v>3.1623807399392989</v>
      </c>
      <c r="AT38" s="157">
        <f t="shared" si="51"/>
        <v>3.1617372629813776</v>
      </c>
      <c r="AU38" s="157">
        <f t="shared" si="55"/>
        <v>3.1696496791985505</v>
      </c>
      <c r="AV38" s="157"/>
      <c r="AW38" s="52" t="str">
        <f t="shared" ref="AW38" si="70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147150.81999999998</v>
      </c>
      <c r="O39" s="119"/>
      <c r="P39" s="52" t="str">
        <f t="shared" si="53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46669.291999999994</v>
      </c>
      <c r="AF39" s="119"/>
      <c r="AG39" s="52"/>
      <c r="AI39" s="198">
        <f t="shared" ref="AI39:AJ45" si="71">(S39/B39)*10</f>
        <v>3.2414904621629503</v>
      </c>
      <c r="AJ39" s="157">
        <f t="shared" si="71"/>
        <v>2.5668080317411479</v>
      </c>
      <c r="AK39" s="157">
        <f t="shared" ref="AK39:AT41" si="72">IF(U39="","",(U39/D39)*10)</f>
        <v>3.1227660965473962</v>
      </c>
      <c r="AL39" s="157">
        <f t="shared" si="72"/>
        <v>3.2923693141074821</v>
      </c>
      <c r="AM39" s="157">
        <f t="shared" si="72"/>
        <v>3.4202920027254784</v>
      </c>
      <c r="AN39" s="157">
        <f t="shared" si="72"/>
        <v>3.4483133730908344</v>
      </c>
      <c r="AO39" s="157">
        <f t="shared" si="72"/>
        <v>3.0834533940913951</v>
      </c>
      <c r="AP39" s="157">
        <f t="shared" si="72"/>
        <v>2.9683270442133765</v>
      </c>
      <c r="AQ39" s="157">
        <f t="shared" si="72"/>
        <v>3.3181225695901304</v>
      </c>
      <c r="AR39" s="157">
        <f t="shared" si="72"/>
        <v>3.2080125021789963</v>
      </c>
      <c r="AS39" s="157">
        <f t="shared" si="72"/>
        <v>3.0872727608300847</v>
      </c>
      <c r="AT39" s="157">
        <f t="shared" si="72"/>
        <v>3.0523879633076105</v>
      </c>
      <c r="AU39" s="157">
        <f>IF(AE39="","",(AE39/N39)*10)</f>
        <v>3.1715278243097793</v>
      </c>
      <c r="AV39" s="157"/>
      <c r="AW39" s="52" t="str">
        <f t="shared" ref="AW39" si="73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109122.84000000007</v>
      </c>
      <c r="O40" s="119"/>
      <c r="P40" s="52" t="str">
        <f t="shared" si="53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32438.861000000004</v>
      </c>
      <c r="AF40" s="119"/>
      <c r="AG40" s="52"/>
      <c r="AI40" s="198">
        <f t="shared" si="71"/>
        <v>2.3641849315690981</v>
      </c>
      <c r="AJ40" s="157">
        <f t="shared" si="71"/>
        <v>2.3331363931299971</v>
      </c>
      <c r="AK40" s="157">
        <f t="shared" si="72"/>
        <v>1.8672394304510065</v>
      </c>
      <c r="AL40" s="157">
        <f t="shared" si="72"/>
        <v>3.0775081161693092</v>
      </c>
      <c r="AM40" s="157">
        <f t="shared" si="72"/>
        <v>3.1734234355002373</v>
      </c>
      <c r="AN40" s="157">
        <f t="shared" si="72"/>
        <v>3.0922544640903604</v>
      </c>
      <c r="AO40" s="157">
        <f t="shared" si="72"/>
        <v>2.9933333802103839</v>
      </c>
      <c r="AP40" s="157">
        <f t="shared" si="72"/>
        <v>2.4409599211403106</v>
      </c>
      <c r="AQ40" s="157">
        <f t="shared" si="72"/>
        <v>3.0553693343062638</v>
      </c>
      <c r="AR40" s="157">
        <f t="shared" si="72"/>
        <v>2.9890526462560034</v>
      </c>
      <c r="AS40" s="157">
        <f t="shared" si="72"/>
        <v>3.0440906927318663</v>
      </c>
      <c r="AT40" s="157">
        <f t="shared" si="72"/>
        <v>2.8814276072156284</v>
      </c>
      <c r="AU40" s="157">
        <f>IF(AE40="","",(AE40/N40)*10)</f>
        <v>2.9726921513406346</v>
      </c>
      <c r="AV40" s="157"/>
      <c r="AW40" s="52" t="str">
        <f t="shared" ref="AW40" si="74">IF(AV40="","",(AV40-AU40)/AU40)</f>
        <v/>
      </c>
      <c r="AZ40" s="105"/>
    </row>
    <row r="41" spans="1:52" ht="20.100000000000001" customHeight="1" thickBot="1" x14ac:dyDescent="0.3">
      <c r="A41" s="35" t="str">
        <f>A19</f>
        <v>jan-julho</v>
      </c>
      <c r="B41" s="167">
        <f>SUM(B29:B35)</f>
        <v>847234.55999999994</v>
      </c>
      <c r="C41" s="168">
        <f t="shared" ref="C41:O41" si="75">SUM(C29:C35)</f>
        <v>952393.34</v>
      </c>
      <c r="D41" s="168">
        <f t="shared" si="75"/>
        <v>1008268.17</v>
      </c>
      <c r="E41" s="168">
        <f t="shared" si="75"/>
        <v>1003688.8300000001</v>
      </c>
      <c r="F41" s="168">
        <f t="shared" si="75"/>
        <v>795525.87999999989</v>
      </c>
      <c r="G41" s="168">
        <f t="shared" si="75"/>
        <v>801372.49999999988</v>
      </c>
      <c r="H41" s="168">
        <f t="shared" si="75"/>
        <v>940484.81999999983</v>
      </c>
      <c r="I41" s="168">
        <f t="shared" si="75"/>
        <v>900336.41</v>
      </c>
      <c r="J41" s="168">
        <f t="shared" si="75"/>
        <v>1001878.01</v>
      </c>
      <c r="K41" s="168">
        <f t="shared" si="75"/>
        <v>894867.41999999981</v>
      </c>
      <c r="L41" s="168">
        <f t="shared" si="75"/>
        <v>821793.62999999989</v>
      </c>
      <c r="M41" s="168">
        <f t="shared" si="75"/>
        <v>894297.92999999993</v>
      </c>
      <c r="N41" s="168">
        <f t="shared" si="75"/>
        <v>855904.32999999949</v>
      </c>
      <c r="O41" s="169">
        <f t="shared" si="75"/>
        <v>842746.92999999993</v>
      </c>
      <c r="P41" s="61">
        <f t="shared" si="53"/>
        <v>-1.5372512486295712E-2</v>
      </c>
      <c r="R41" s="109"/>
      <c r="S41" s="167">
        <f>SUM(S29:S35)</f>
        <v>201994.24299999996</v>
      </c>
      <c r="T41" s="168">
        <f t="shared" ref="T41:AF41" si="76">SUM(T29:T35)</f>
        <v>202220.37900000002</v>
      </c>
      <c r="U41" s="168">
        <f t="shared" si="76"/>
        <v>205977.98599999998</v>
      </c>
      <c r="V41" s="168">
        <f t="shared" si="76"/>
        <v>213163.93999999994</v>
      </c>
      <c r="W41" s="168">
        <f t="shared" si="76"/>
        <v>217069.87700000004</v>
      </c>
      <c r="X41" s="168">
        <f t="shared" si="76"/>
        <v>222981.96499999997</v>
      </c>
      <c r="Y41" s="168">
        <f t="shared" si="76"/>
        <v>225058.27499999997</v>
      </c>
      <c r="Z41" s="168">
        <f t="shared" si="76"/>
        <v>228501.03399999993</v>
      </c>
      <c r="AA41" s="168">
        <f t="shared" si="76"/>
        <v>242400.71399999998</v>
      </c>
      <c r="AB41" s="168">
        <f t="shared" si="76"/>
        <v>241857.39199999996</v>
      </c>
      <c r="AC41" s="168">
        <f t="shared" si="76"/>
        <v>216287.30499999999</v>
      </c>
      <c r="AD41" s="168">
        <f t="shared" si="76"/>
        <v>244942.03500000003</v>
      </c>
      <c r="AE41" s="168">
        <f t="shared" si="76"/>
        <v>232315.90800000011</v>
      </c>
      <c r="AF41" s="169">
        <f t="shared" si="76"/>
        <v>229674.48800000013</v>
      </c>
      <c r="AG41" s="57">
        <f t="shared" ref="AG41:AG45" si="77">IF(AF41="","",(AF41-AE41)/AE41)</f>
        <v>-1.1369948888734655E-2</v>
      </c>
      <c r="AI41" s="199">
        <f t="shared" si="71"/>
        <v>2.3841596239888982</v>
      </c>
      <c r="AJ41" s="173">
        <f t="shared" si="71"/>
        <v>2.1232863619142908</v>
      </c>
      <c r="AK41" s="173">
        <f t="shared" si="72"/>
        <v>2.0428889072239578</v>
      </c>
      <c r="AL41" s="173">
        <f t="shared" si="72"/>
        <v>2.1238050442386607</v>
      </c>
      <c r="AM41" s="173">
        <f t="shared" si="72"/>
        <v>2.7286337560759186</v>
      </c>
      <c r="AN41" s="173">
        <f t="shared" si="72"/>
        <v>2.7825008345058011</v>
      </c>
      <c r="AO41" s="173">
        <f t="shared" si="72"/>
        <v>2.393002738736389</v>
      </c>
      <c r="AP41" s="173">
        <f t="shared" si="72"/>
        <v>2.537951719624445</v>
      </c>
      <c r="AQ41" s="173">
        <f t="shared" si="72"/>
        <v>2.4194633636085094</v>
      </c>
      <c r="AR41" s="173">
        <f t="shared" si="72"/>
        <v>2.7027175936296799</v>
      </c>
      <c r="AS41" s="173">
        <f t="shared" si="72"/>
        <v>2.6318931797998975</v>
      </c>
      <c r="AT41" s="173">
        <f t="shared" si="72"/>
        <v>2.7389310293941982</v>
      </c>
      <c r="AU41" s="173">
        <f>IF(AE41="","",(AE41/N41)*10)</f>
        <v>2.7142742460480394</v>
      </c>
      <c r="AV41" s="173">
        <f>IF(AF41="","",(AF41/O41)*10)</f>
        <v>2.7253079165770462</v>
      </c>
      <c r="AW41" s="61">
        <f t="shared" ref="AW41:AW42" si="78">IF(AV41="","",(AV41-AU41)/AU41)</f>
        <v>4.0650536861084564E-3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79">SUM(E29:E31)</f>
        <v>397992.19999999995</v>
      </c>
      <c r="F42" s="154">
        <f t="shared" si="79"/>
        <v>320914.02999999997</v>
      </c>
      <c r="G42" s="154">
        <f t="shared" si="79"/>
        <v>319240.09999999998</v>
      </c>
      <c r="H42" s="154">
        <f t="shared" si="79"/>
        <v>375788.15999999986</v>
      </c>
      <c r="I42" s="154">
        <f t="shared" si="79"/>
        <v>329821.17</v>
      </c>
      <c r="J42" s="154">
        <f t="shared" si="79"/>
        <v>409296.98</v>
      </c>
      <c r="K42" s="154">
        <f t="shared" si="79"/>
        <v>362582.60999999987</v>
      </c>
      <c r="L42" s="154">
        <f t="shared" si="79"/>
        <v>323969.94999999995</v>
      </c>
      <c r="M42" s="154">
        <f t="shared" ref="M42:N42" si="80">SUM(M29:M31)</f>
        <v>371518.00999999989</v>
      </c>
      <c r="N42" s="154">
        <f t="shared" si="80"/>
        <v>343792.48999999976</v>
      </c>
      <c r="O42" s="154">
        <f t="shared" ref="O42" si="81">SUM(O29:O31)</f>
        <v>345176.80999999982</v>
      </c>
      <c r="P42" s="61">
        <f t="shared" si="53"/>
        <v>4.0266150083734121E-3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2">SUM(V29:V31)</f>
        <v>84446.709999999992</v>
      </c>
      <c r="W42" s="154">
        <f t="shared" si="82"/>
        <v>88812.746000000028</v>
      </c>
      <c r="X42" s="154">
        <f t="shared" si="82"/>
        <v>88470.203999999969</v>
      </c>
      <c r="Y42" s="154">
        <f t="shared" si="82"/>
        <v>91011.791000000027</v>
      </c>
      <c r="Z42" s="154">
        <f t="shared" si="82"/>
        <v>89366.013999999952</v>
      </c>
      <c r="AA42" s="154">
        <f t="shared" si="82"/>
        <v>99643.168000000005</v>
      </c>
      <c r="AB42" s="154">
        <f t="shared" si="82"/>
        <v>99340.117999999988</v>
      </c>
      <c r="AC42" s="154">
        <f t="shared" si="82"/>
        <v>86053.720000000016</v>
      </c>
      <c r="AD42" s="154">
        <f t="shared" ref="AD42:AE42" si="83">SUM(AD29:AD31)</f>
        <v>101509.05600000001</v>
      </c>
      <c r="AE42" s="154">
        <f t="shared" si="83"/>
        <v>96896.077000000048</v>
      </c>
      <c r="AF42" s="154">
        <f t="shared" ref="AF42" si="84">SUM(AF29:AF31)</f>
        <v>95340.730000000054</v>
      </c>
      <c r="AG42" s="52">
        <f t="shared" si="77"/>
        <v>-1.6051702485333781E-2</v>
      </c>
      <c r="AI42" s="197">
        <f t="shared" si="71"/>
        <v>2.4364590200545351</v>
      </c>
      <c r="AJ42" s="156">
        <f t="shared" si="71"/>
        <v>2.3667894900255999</v>
      </c>
      <c r="AK42" s="156">
        <f t="shared" ref="AK42:AT44" si="85">(U42/D42)*10</f>
        <v>1.9850252923809542</v>
      </c>
      <c r="AL42" s="156">
        <f t="shared" si="85"/>
        <v>2.1218182165379122</v>
      </c>
      <c r="AM42" s="156">
        <f t="shared" si="85"/>
        <v>2.7674934000236773</v>
      </c>
      <c r="AN42" s="156">
        <f t="shared" si="85"/>
        <v>2.7712747865947911</v>
      </c>
      <c r="AO42" s="156">
        <f t="shared" si="85"/>
        <v>2.4218908599994227</v>
      </c>
      <c r="AP42" s="156">
        <f t="shared" si="85"/>
        <v>2.7095293488892769</v>
      </c>
      <c r="AQ42" s="156">
        <f t="shared" si="85"/>
        <v>2.4344955587016552</v>
      </c>
      <c r="AR42" s="156">
        <f t="shared" si="85"/>
        <v>2.7397926778672597</v>
      </c>
      <c r="AS42" s="156">
        <f t="shared" si="85"/>
        <v>2.6562253690504329</v>
      </c>
      <c r="AT42" s="156">
        <f t="shared" si="85"/>
        <v>2.7322782009948869</v>
      </c>
      <c r="AU42" s="156">
        <f t="shared" ref="AU42:AV44" si="86">(AE42/N42)*10</f>
        <v>2.8184465867768118</v>
      </c>
      <c r="AV42" s="156">
        <f t="shared" si="86"/>
        <v>2.7620838723203942</v>
      </c>
      <c r="AW42" s="61">
        <f t="shared" si="78"/>
        <v>-1.9997794075946731E-2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7">SUM(E32:E34)</f>
        <v>452362.07000000007</v>
      </c>
      <c r="F43" s="154">
        <f t="shared" si="87"/>
        <v>346745.78999999992</v>
      </c>
      <c r="G43" s="154">
        <f t="shared" si="87"/>
        <v>356512.32999999996</v>
      </c>
      <c r="H43" s="154">
        <f t="shared" si="87"/>
        <v>427716.65999999992</v>
      </c>
      <c r="I43" s="154">
        <f t="shared" si="87"/>
        <v>426590.23</v>
      </c>
      <c r="J43" s="154">
        <f t="shared" si="87"/>
        <v>454858.03</v>
      </c>
      <c r="K43" s="154">
        <f t="shared" si="87"/>
        <v>390784.71999999991</v>
      </c>
      <c r="L43" s="154">
        <f t="shared" si="87"/>
        <v>348578.50999999989</v>
      </c>
      <c r="M43" s="154">
        <f t="shared" ref="M43:N43" si="88">SUM(M32:M34)</f>
        <v>402799.82999999984</v>
      </c>
      <c r="N43" s="154">
        <f t="shared" si="88"/>
        <v>382135.83999999968</v>
      </c>
      <c r="O43" s="154">
        <f>IF(O34="","",SUM(O32:O34))</f>
        <v>366299.33000000007</v>
      </c>
      <c r="P43" s="52">
        <f t="shared" si="53"/>
        <v>-4.1442095564759418E-2</v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89">SUM(V32:V34)</f>
        <v>94857.412999999986</v>
      </c>
      <c r="W43" s="154">
        <f t="shared" si="89"/>
        <v>91989.164000000033</v>
      </c>
      <c r="X43" s="154">
        <f t="shared" si="89"/>
        <v>97881.056000000011</v>
      </c>
      <c r="Y43" s="154">
        <f t="shared" si="89"/>
        <v>97771.116999999969</v>
      </c>
      <c r="Z43" s="154">
        <f t="shared" si="89"/>
        <v>103996.73799999995</v>
      </c>
      <c r="AA43" s="154">
        <f t="shared" si="89"/>
        <v>107258.03199999998</v>
      </c>
      <c r="AB43" s="154">
        <f t="shared" si="89"/>
        <v>100592.079</v>
      </c>
      <c r="AC43" s="154">
        <f t="shared" si="89"/>
        <v>90380.885999999999</v>
      </c>
      <c r="AD43" s="154">
        <f t="shared" ref="AD43:AE43" si="90">SUM(AD32:AD34)</f>
        <v>108425.69100000005</v>
      </c>
      <c r="AE43" s="154">
        <f t="shared" si="90"/>
        <v>101593.97400000006</v>
      </c>
      <c r="AF43" s="154">
        <f>IF(AF34="","",SUM(AF32:AF34))</f>
        <v>99320.722000000067</v>
      </c>
      <c r="AG43" s="52">
        <f t="shared" si="77"/>
        <v>-2.237585469390135E-2</v>
      </c>
      <c r="AI43" s="198">
        <f t="shared" si="71"/>
        <v>2.2750732862824821</v>
      </c>
      <c r="AJ43" s="157">
        <f t="shared" si="71"/>
        <v>1.9521934010893327</v>
      </c>
      <c r="AK43" s="157">
        <f t="shared" si="85"/>
        <v>2.0898434558003469</v>
      </c>
      <c r="AL43" s="157">
        <f t="shared" si="85"/>
        <v>2.0969356029341712</v>
      </c>
      <c r="AM43" s="157">
        <f t="shared" si="85"/>
        <v>2.6529280715996597</v>
      </c>
      <c r="AN43" s="157">
        <f t="shared" si="85"/>
        <v>2.7455167118623924</v>
      </c>
      <c r="AO43" s="157">
        <f t="shared" si="85"/>
        <v>2.2858851698692302</v>
      </c>
      <c r="AP43" s="157">
        <f t="shared" si="85"/>
        <v>2.4378602857360319</v>
      </c>
      <c r="AQ43" s="157">
        <f t="shared" si="85"/>
        <v>2.3580551496474618</v>
      </c>
      <c r="AR43" s="157">
        <f t="shared" si="85"/>
        <v>2.5741047142273121</v>
      </c>
      <c r="AS43" s="157">
        <f t="shared" si="85"/>
        <v>2.5928415954270969</v>
      </c>
      <c r="AT43" s="157">
        <f t="shared" si="85"/>
        <v>2.6918008133220934</v>
      </c>
      <c r="AU43" s="157">
        <f t="shared" si="86"/>
        <v>2.6585827176011585</v>
      </c>
      <c r="AV43" s="157">
        <f t="shared" ref="AV43" si="91">(AF43/O43)*10</f>
        <v>2.711463381601054</v>
      </c>
      <c r="AW43" s="52">
        <f t="shared" ref="AW43" si="92">IF(AV43="","",(AV43-AU43)/AU43)</f>
        <v>1.9890546812705464E-2</v>
      </c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93">SUM(E35:E37)</f>
        <v>380039.47999999986</v>
      </c>
      <c r="F44" s="154">
        <f t="shared" si="93"/>
        <v>326934.71000000002</v>
      </c>
      <c r="G44" s="154">
        <f t="shared" si="93"/>
        <v>312275.05999999988</v>
      </c>
      <c r="H44" s="154">
        <f t="shared" si="93"/>
        <v>397927.66000000009</v>
      </c>
      <c r="I44" s="154">
        <f t="shared" si="93"/>
        <v>401306.53999999992</v>
      </c>
      <c r="J44" s="154">
        <f t="shared" si="93"/>
        <v>370175.25</v>
      </c>
      <c r="K44" s="154">
        <f t="shared" si="93"/>
        <v>378308.29999999981</v>
      </c>
      <c r="L44" s="154">
        <f t="shared" si="93"/>
        <v>363918.54</v>
      </c>
      <c r="M44" s="154">
        <f t="shared" ref="M44:N44" si="94">SUM(M35:M37)</f>
        <v>337143.84999999986</v>
      </c>
      <c r="N44" s="154">
        <f t="shared" si="94"/>
        <v>356836.42999999993</v>
      </c>
      <c r="O44" s="154" t="str">
        <f>IF(O37="","",SUM(O35:O37))</f>
        <v/>
      </c>
      <c r="P44" s="52" t="str">
        <f t="shared" si="53"/>
        <v/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5">SUM(V35:V37)</f>
        <v>95010.713999999993</v>
      </c>
      <c r="W44" s="154">
        <f t="shared" si="95"/>
        <v>96933.330000000016</v>
      </c>
      <c r="X44" s="154">
        <f t="shared" si="95"/>
        <v>97029.099999999919</v>
      </c>
      <c r="Y44" s="154">
        <f t="shared" si="95"/>
        <v>103464.25199999993</v>
      </c>
      <c r="Z44" s="154">
        <f t="shared" si="95"/>
        <v>101256.62400000007</v>
      </c>
      <c r="AA44" s="154">
        <f t="shared" si="95"/>
        <v>103099.24100000001</v>
      </c>
      <c r="AB44" s="154">
        <f t="shared" si="95"/>
        <v>114633.18400000001</v>
      </c>
      <c r="AC44" s="154">
        <f t="shared" si="95"/>
        <v>101186.17999999993</v>
      </c>
      <c r="AD44" s="154">
        <f t="shared" ref="AD44:AE44" si="96">SUM(AD35:AD37)</f>
        <v>99045.043999999994</v>
      </c>
      <c r="AE44" s="154">
        <f t="shared" si="96"/>
        <v>99499.376000000018</v>
      </c>
      <c r="AF44" s="154" t="str">
        <f>IF(AF37="","",SUM(AF35:AF37))</f>
        <v/>
      </c>
      <c r="AG44" s="52" t="str">
        <f t="shared" si="77"/>
        <v/>
      </c>
      <c r="AI44" s="198">
        <f t="shared" si="71"/>
        <v>2.613554504687233</v>
      </c>
      <c r="AJ44" s="157">
        <f t="shared" si="71"/>
        <v>2.3424497621770386</v>
      </c>
      <c r="AK44" s="157">
        <f t="shared" si="85"/>
        <v>2.1934914163029777</v>
      </c>
      <c r="AL44" s="157">
        <f t="shared" si="85"/>
        <v>2.5000222082189993</v>
      </c>
      <c r="AM44" s="157">
        <f t="shared" si="85"/>
        <v>2.9649140037776966</v>
      </c>
      <c r="AN44" s="157">
        <f t="shared" si="85"/>
        <v>3.1071677642140223</v>
      </c>
      <c r="AO44" s="157">
        <f t="shared" si="85"/>
        <v>2.6000769084511473</v>
      </c>
      <c r="AP44" s="157">
        <f t="shared" si="85"/>
        <v>2.5231740305054604</v>
      </c>
      <c r="AQ44" s="157">
        <f t="shared" si="85"/>
        <v>2.7851467919586739</v>
      </c>
      <c r="AR44" s="157">
        <f t="shared" si="85"/>
        <v>3.0301524973150222</v>
      </c>
      <c r="AS44" s="157">
        <f t="shared" si="85"/>
        <v>2.780462352921067</v>
      </c>
      <c r="AT44" s="157">
        <f t="shared" si="85"/>
        <v>2.9377680773355359</v>
      </c>
      <c r="AU44" s="157">
        <f t="shared" si="86"/>
        <v>2.7883749425472066</v>
      </c>
      <c r="AV44" s="157"/>
      <c r="AW44" s="52"/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7">IF(E40="","",SUM(E38:E40))</f>
        <v>407657.96999999974</v>
      </c>
      <c r="F45" s="155">
        <f t="shared" si="97"/>
        <v>389896.20999999979</v>
      </c>
      <c r="G45" s="155">
        <f t="shared" si="97"/>
        <v>414494.53</v>
      </c>
      <c r="H45" s="155">
        <f t="shared" si="97"/>
        <v>445352.96000000014</v>
      </c>
      <c r="I45" s="155">
        <f t="shared" si="97"/>
        <v>520911.64999999973</v>
      </c>
      <c r="J45" s="155">
        <f t="shared" si="97"/>
        <v>447178.6</v>
      </c>
      <c r="K45" s="155">
        <f t="shared" si="97"/>
        <v>436294.14999999967</v>
      </c>
      <c r="L45" s="155">
        <f t="shared" si="97"/>
        <v>375280.25999999972</v>
      </c>
      <c r="M45" s="155">
        <f t="shared" ref="M45:N45" si="98">IF(M40="","",SUM(M38:M40))</f>
        <v>397265.69</v>
      </c>
      <c r="N45" s="155">
        <f t="shared" si="98"/>
        <v>385842.90000000014</v>
      </c>
      <c r="O45" s="155" t="str">
        <f>IF(O40="","",SUM(O38:O40))</f>
        <v/>
      </c>
      <c r="P45" s="55" t="str">
        <f t="shared" si="53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99">IF(V40="","",SUM(V38:V40))</f>
        <v>133283.21699999986</v>
      </c>
      <c r="W45" s="155">
        <f t="shared" si="99"/>
        <v>129217.92900000005</v>
      </c>
      <c r="X45" s="155">
        <f t="shared" si="99"/>
        <v>138507.0309999999</v>
      </c>
      <c r="Y45" s="155">
        <f t="shared" si="99"/>
        <v>139017.64100000003</v>
      </c>
      <c r="Z45" s="155">
        <f t="shared" si="99"/>
        <v>147745.076</v>
      </c>
      <c r="AA45" s="155">
        <f t="shared" si="99"/>
        <v>144201.65400000001</v>
      </c>
      <c r="AB45" s="155">
        <f t="shared" si="99"/>
        <v>140364.57099999997</v>
      </c>
      <c r="AC45" s="155">
        <f t="shared" si="99"/>
        <v>116333.356</v>
      </c>
      <c r="AD45" s="155">
        <f t="shared" ref="AD45:AE45" si="100">IF(AD40="","",SUM(AD38:AD40))</f>
        <v>120666.09900000007</v>
      </c>
      <c r="AE45" s="155">
        <f t="shared" si="100"/>
        <v>120177.06300000002</v>
      </c>
      <c r="AF45" s="155" t="str">
        <f>IF(AF40="","",SUM(AF38:AF40))</f>
        <v/>
      </c>
      <c r="AG45" s="55" t="str">
        <f t="shared" si="77"/>
        <v/>
      </c>
      <c r="AI45" s="200">
        <f t="shared" si="71"/>
        <v>2.9376034082439215</v>
      </c>
      <c r="AJ45" s="158">
        <f t="shared" si="71"/>
        <v>2.642822586054681</v>
      </c>
      <c r="AK45" s="158">
        <f t="shared" ref="AK45:AT45" si="101">IF(U40="","",(U45/D45)*10)</f>
        <v>2.3651800960558829</v>
      </c>
      <c r="AL45" s="158">
        <f t="shared" si="101"/>
        <v>3.2694863539648189</v>
      </c>
      <c r="AM45" s="158">
        <f t="shared" si="101"/>
        <v>3.3141622228130947</v>
      </c>
      <c r="AN45" s="158">
        <f t="shared" si="101"/>
        <v>3.3415888745262787</v>
      </c>
      <c r="AO45" s="158">
        <f t="shared" si="101"/>
        <v>3.1215160442629593</v>
      </c>
      <c r="AP45" s="158">
        <f t="shared" si="101"/>
        <v>2.8362789736032989</v>
      </c>
      <c r="AQ45" s="158">
        <f t="shared" si="101"/>
        <v>3.2246993483140747</v>
      </c>
      <c r="AR45" s="158">
        <f t="shared" si="101"/>
        <v>3.2172003910664415</v>
      </c>
      <c r="AS45" s="158">
        <f t="shared" si="101"/>
        <v>3.0999060808580792</v>
      </c>
      <c r="AT45" s="158">
        <f t="shared" si="101"/>
        <v>3.0374155643795984</v>
      </c>
      <c r="AU45" s="158">
        <f>IF(AE40="","",(AE45/N45)*10)</f>
        <v>3.1146630662375796</v>
      </c>
      <c r="AV45" s="158" t="str">
        <f>IF(AF40="","",(AF45/O45)*10)</f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33" t="s">
        <v>15</v>
      </c>
      <c r="B48" s="335" t="s">
        <v>72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30"/>
      <c r="P48" s="331" t="s">
        <v>148</v>
      </c>
      <c r="R48" s="336" t="s">
        <v>3</v>
      </c>
      <c r="S48" s="328" t="s">
        <v>72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30"/>
      <c r="AG48" s="331" t="s">
        <v>148</v>
      </c>
      <c r="AI48" s="328" t="s">
        <v>72</v>
      </c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30"/>
      <c r="AW48" s="331" t="str">
        <f>AG48</f>
        <v>D       2023/2022</v>
      </c>
      <c r="AZ48" s="105"/>
    </row>
    <row r="49" spans="1:52" ht="20.100000000000001" customHeight="1" thickBot="1" x14ac:dyDescent="0.3">
      <c r="A49" s="334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32"/>
      <c r="R49" s="337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2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32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128442.5299999998</v>
      </c>
      <c r="O51" s="112">
        <v>136132.38999999993</v>
      </c>
      <c r="P51" s="61">
        <f>IF(O51="","",(O51-N51)/N51)</f>
        <v>5.9870044602828548E-2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35625.285999999978</v>
      </c>
      <c r="AF51" s="112">
        <v>34983.273000000016</v>
      </c>
      <c r="AG51" s="61">
        <f>(AF51-AE51)/AE51</f>
        <v>-1.8021272867815376E-2</v>
      </c>
      <c r="AI51" s="197">
        <f t="shared" ref="AI51:AI60" si="102">(S51/B51)*10</f>
        <v>1.8403950095881081</v>
      </c>
      <c r="AJ51" s="156">
        <f t="shared" ref="AJ51:AJ60" si="103">(T51/C51)*10</f>
        <v>2.1615227579625658</v>
      </c>
      <c r="AK51" s="156">
        <f t="shared" ref="AK51:AK60" si="104">(U51/D51)*10</f>
        <v>1.6233752122420044</v>
      </c>
      <c r="AL51" s="156">
        <f t="shared" ref="AL51:AL60" si="105">(V51/E51)*10</f>
        <v>2.1365698136809841</v>
      </c>
      <c r="AM51" s="156">
        <f t="shared" ref="AM51:AM60" si="106">(W51/F51)*10</f>
        <v>1.9118665881821473</v>
      </c>
      <c r="AN51" s="156">
        <f t="shared" ref="AN51:AN60" si="107">(X51/G51)*10</f>
        <v>2.084887683249244</v>
      </c>
      <c r="AO51" s="156">
        <f t="shared" ref="AO51:AO60" si="108">(Y51/H51)*10</f>
        <v>2.5496644283820684</v>
      </c>
      <c r="AP51" s="156">
        <f t="shared" ref="AP51:AP60" si="109">(Z51/I51)*10</f>
        <v>2.3022728777371348</v>
      </c>
      <c r="AQ51" s="156">
        <f t="shared" ref="AQ51:AQ60" si="110">(AA51/J51)*10</f>
        <v>2.6245023255663726</v>
      </c>
      <c r="AR51" s="156">
        <f t="shared" ref="AR51:AR60" si="111">(AB51/K51)*10</f>
        <v>2.5168305052232003</v>
      </c>
      <c r="AS51" s="156">
        <f t="shared" ref="AS51:AT60" si="112">(AC51/L51)*10</f>
        <v>2.5770024051709339</v>
      </c>
      <c r="AT51" s="156">
        <f t="shared" si="112"/>
        <v>2.4558880613738214</v>
      </c>
      <c r="AU51" s="156">
        <f>(AE51/N51)*10</f>
        <v>2.7736362714125953</v>
      </c>
      <c r="AV51" s="156">
        <f>(AF51/O51)*10</f>
        <v>2.5697979004115061</v>
      </c>
      <c r="AW51" s="61">
        <f t="shared" ref="AW51" si="113">IF(AV51="","",(AV51-AU51)/AU51)</f>
        <v>-7.3491384974308682E-2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138621.96999999994</v>
      </c>
      <c r="O52" s="119">
        <v>127037.36999999995</v>
      </c>
      <c r="P52" s="52">
        <f t="shared" ref="P52:P67" si="114">IF(O52="","",(O52-N52)/N52)</f>
        <v>-8.3569725635842543E-2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37504.744000000028</v>
      </c>
      <c r="AF52" s="119">
        <v>37715.522000000034</v>
      </c>
      <c r="AG52" s="52">
        <f t="shared" ref="AG52:AG62" si="115">(AF52-AE52)/AE52</f>
        <v>5.6200356946845328E-3</v>
      </c>
      <c r="AI52" s="198">
        <f t="shared" si="102"/>
        <v>1.9828769390109828</v>
      </c>
      <c r="AJ52" s="157">
        <f t="shared" si="103"/>
        <v>1.9988227993313985</v>
      </c>
      <c r="AK52" s="157">
        <f t="shared" si="104"/>
        <v>1.9749874173279136</v>
      </c>
      <c r="AL52" s="157">
        <f t="shared" si="105"/>
        <v>2.0345965286625685</v>
      </c>
      <c r="AM52" s="157">
        <f t="shared" si="106"/>
        <v>2.0060953800975545</v>
      </c>
      <c r="AN52" s="157">
        <f t="shared" si="107"/>
        <v>2.0568406639230217</v>
      </c>
      <c r="AO52" s="157">
        <f t="shared" si="108"/>
        <v>2.6533769046368283</v>
      </c>
      <c r="AP52" s="157">
        <f t="shared" si="109"/>
        <v>2.647838667682183</v>
      </c>
      <c r="AQ52" s="157">
        <f t="shared" si="110"/>
        <v>2.631341738074287</v>
      </c>
      <c r="AR52" s="157">
        <f t="shared" si="111"/>
        <v>2.536018842558001</v>
      </c>
      <c r="AS52" s="157">
        <f t="shared" si="112"/>
        <v>2.4832292547690611</v>
      </c>
      <c r="AT52" s="157">
        <f t="shared" si="112"/>
        <v>2.5417049850064632</v>
      </c>
      <c r="AU52" s="157">
        <f t="shared" ref="AU52:AU60" si="116">(AE52/N52)*10</f>
        <v>2.7055411202134874</v>
      </c>
      <c r="AV52" s="157">
        <f t="shared" ref="AV52" si="117">(AF52/O52)*10</f>
        <v>2.9688525510249502</v>
      </c>
      <c r="AW52" s="52">
        <f t="shared" ref="AW52" si="118">IF(AV52="","",(AV52-AU52)/AU52)</f>
        <v>9.7323019356174323E-2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144711.77000000008</v>
      </c>
      <c r="O53" s="119">
        <v>150571.64000000007</v>
      </c>
      <c r="P53" s="52">
        <f t="shared" si="114"/>
        <v>4.0493389031175504E-2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41236.967000000041</v>
      </c>
      <c r="AF53" s="119">
        <v>43915.523000000045</v>
      </c>
      <c r="AG53" s="52">
        <f t="shared" si="115"/>
        <v>6.4955213607247139E-2</v>
      </c>
      <c r="AI53" s="198">
        <f t="shared" si="102"/>
        <v>2.0077226683000542</v>
      </c>
      <c r="AJ53" s="157">
        <f t="shared" si="103"/>
        <v>1.8315235126543004</v>
      </c>
      <c r="AK53" s="157">
        <f t="shared" si="104"/>
        <v>1.8119557041330736</v>
      </c>
      <c r="AL53" s="157">
        <f t="shared" si="105"/>
        <v>2.0167206334389824</v>
      </c>
      <c r="AM53" s="157">
        <f t="shared" si="106"/>
        <v>1.9826132412987234</v>
      </c>
      <c r="AN53" s="157">
        <f t="shared" si="107"/>
        <v>2.113228319300315</v>
      </c>
      <c r="AO53" s="157">
        <f t="shared" si="108"/>
        <v>2.602660007755369</v>
      </c>
      <c r="AP53" s="157">
        <f t="shared" si="109"/>
        <v>2.6739934021991134</v>
      </c>
      <c r="AQ53" s="157">
        <f t="shared" si="110"/>
        <v>2.617554001228326</v>
      </c>
      <c r="AR53" s="157">
        <f t="shared" si="111"/>
        <v>2.609925131515602</v>
      </c>
      <c r="AS53" s="157">
        <f t="shared" si="112"/>
        <v>2.6161012043466729</v>
      </c>
      <c r="AT53" s="157">
        <f t="shared" si="112"/>
        <v>2.8377757985763923</v>
      </c>
      <c r="AU53" s="157">
        <f t="shared" si="116"/>
        <v>2.8495931602522742</v>
      </c>
      <c r="AV53" s="157">
        <f t="shared" ref="AV53" si="119">(AF53/O53)*10</f>
        <v>2.9165866161781877</v>
      </c>
      <c r="AW53" s="52">
        <f t="shared" ref="AW53" si="120">IF(AV53="","",(AV53-AU53)/AU53)</f>
        <v>2.3509831810511021E-2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130093.26</v>
      </c>
      <c r="O54" s="119">
        <v>125294.90999999999</v>
      </c>
      <c r="P54" s="52">
        <f t="shared" si="114"/>
        <v>-3.6883924655281959E-2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37368.31299999998</v>
      </c>
      <c r="AF54" s="119">
        <v>37534.020999999979</v>
      </c>
      <c r="AG54" s="52">
        <f t="shared" si="115"/>
        <v>4.4344522590569931E-3</v>
      </c>
      <c r="AI54" s="198">
        <f t="shared" si="102"/>
        <v>1.9069227134443323</v>
      </c>
      <c r="AJ54" s="157">
        <f t="shared" si="103"/>
        <v>1.915464103514757</v>
      </c>
      <c r="AK54" s="157">
        <f t="shared" si="104"/>
        <v>1.8761332001822941</v>
      </c>
      <c r="AL54" s="157">
        <f t="shared" si="105"/>
        <v>1.8126793237794652</v>
      </c>
      <c r="AM54" s="157">
        <f t="shared" si="106"/>
        <v>2.2034024597762674</v>
      </c>
      <c r="AN54" s="157">
        <f t="shared" si="107"/>
        <v>1.9447659298682476</v>
      </c>
      <c r="AO54" s="157">
        <f t="shared" si="108"/>
        <v>2.43607496637682</v>
      </c>
      <c r="AP54" s="157">
        <f t="shared" si="109"/>
        <v>2.3737374992869791</v>
      </c>
      <c r="AQ54" s="157">
        <f t="shared" si="110"/>
        <v>2.3781815706915439</v>
      </c>
      <c r="AR54" s="157">
        <f t="shared" si="111"/>
        <v>2.4789600355286541</v>
      </c>
      <c r="AS54" s="157">
        <f t="shared" si="112"/>
        <v>2.7486232264577093</v>
      </c>
      <c r="AT54" s="157">
        <f t="shared" si="112"/>
        <v>2.7144993314116017</v>
      </c>
      <c r="AU54" s="157">
        <f t="shared" si="116"/>
        <v>2.8724249818937571</v>
      </c>
      <c r="AV54" s="157">
        <f t="shared" ref="AV54" si="121">(AF54/O54)*10</f>
        <v>2.9956540932109679</v>
      </c>
      <c r="AW54" s="52">
        <f t="shared" ref="AW54" si="122">IF(AV54="","",(AV54-AU54)/AU54)</f>
        <v>4.2900723985476293E-2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147343.25999999978</v>
      </c>
      <c r="O55" s="119">
        <v>152855.70999999996</v>
      </c>
      <c r="P55" s="52">
        <f t="shared" si="114"/>
        <v>3.7412298329765441E-2</v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42292.586000000018</v>
      </c>
      <c r="AF55" s="119">
        <v>46204.508000000053</v>
      </c>
      <c r="AG55" s="52">
        <f t="shared" si="115"/>
        <v>9.2496637590333997E-2</v>
      </c>
      <c r="AI55" s="198">
        <f t="shared" si="102"/>
        <v>1.7520340711061637</v>
      </c>
      <c r="AJ55" s="157">
        <f t="shared" si="103"/>
        <v>1.7517428736684229</v>
      </c>
      <c r="AK55" s="157">
        <f t="shared" si="104"/>
        <v>1.726322321385233</v>
      </c>
      <c r="AL55" s="157">
        <f t="shared" si="105"/>
        <v>2.0015272066699175</v>
      </c>
      <c r="AM55" s="157">
        <f t="shared" si="106"/>
        <v>2.0864842867894087</v>
      </c>
      <c r="AN55" s="157">
        <f t="shared" si="107"/>
        <v>2.3291488172697856</v>
      </c>
      <c r="AO55" s="157">
        <f t="shared" si="108"/>
        <v>2.331685483786639</v>
      </c>
      <c r="AP55" s="157">
        <f t="shared" si="109"/>
        <v>2.4456093561553693</v>
      </c>
      <c r="AQ55" s="157">
        <f t="shared" si="110"/>
        <v>2.5166896261109475</v>
      </c>
      <c r="AR55" s="157">
        <f t="shared" si="111"/>
        <v>2.3149959655163963</v>
      </c>
      <c r="AS55" s="157">
        <f t="shared" si="112"/>
        <v>2.5229270215366979</v>
      </c>
      <c r="AT55" s="157">
        <f t="shared" si="112"/>
        <v>2.6525523763560646</v>
      </c>
      <c r="AU55" s="157">
        <f t="shared" si="116"/>
        <v>2.8703441202536228</v>
      </c>
      <c r="AV55" s="157">
        <f t="shared" ref="AV55" si="123">(AF55/O55)*10</f>
        <v>3.0227531572095057</v>
      </c>
      <c r="AW55" s="52">
        <f t="shared" ref="AW55" si="124">IF(AV55="","",(AV55-AU55)/AU55)</f>
        <v>5.3097827497567085E-2</v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>
        <v>179994.51000000007</v>
      </c>
      <c r="P56" s="52">
        <f t="shared" si="114"/>
        <v>0.34581442312933436</v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38238.688000000016</v>
      </c>
      <c r="AF56" s="119">
        <v>52457.552999999978</v>
      </c>
      <c r="AG56" s="52">
        <f t="shared" si="115"/>
        <v>0.37184500158582728</v>
      </c>
      <c r="AI56" s="198">
        <f t="shared" si="102"/>
        <v>2.1642824699311363</v>
      </c>
      <c r="AJ56" s="157">
        <f t="shared" si="103"/>
        <v>1.6258312843389231</v>
      </c>
      <c r="AK56" s="157">
        <f t="shared" si="104"/>
        <v>1.8444156881700937</v>
      </c>
      <c r="AL56" s="157">
        <f t="shared" si="105"/>
        <v>2.2679253964330508</v>
      </c>
      <c r="AM56" s="157">
        <f t="shared" si="106"/>
        <v>1.9775145141985686</v>
      </c>
      <c r="AN56" s="157">
        <f t="shared" si="107"/>
        <v>2.2301042720461464</v>
      </c>
      <c r="AO56" s="157">
        <f t="shared" si="108"/>
        <v>2.4649217088977964</v>
      </c>
      <c r="AP56" s="157">
        <f t="shared" si="109"/>
        <v>2.2994092133916011</v>
      </c>
      <c r="AQ56" s="157">
        <f t="shared" si="110"/>
        <v>2.5374049995421668</v>
      </c>
      <c r="AR56" s="157">
        <f t="shared" si="111"/>
        <v>2.5635245583717103</v>
      </c>
      <c r="AS56" s="157">
        <f t="shared" si="112"/>
        <v>2.3079094660369694</v>
      </c>
      <c r="AT56" s="157">
        <f t="shared" si="112"/>
        <v>2.6287498593130412</v>
      </c>
      <c r="AU56" s="157">
        <f t="shared" si="116"/>
        <v>2.8590970820133683</v>
      </c>
      <c r="AV56" s="157">
        <f>(AF56/O56)*10</f>
        <v>2.9143973891203654</v>
      </c>
      <c r="AW56" s="52">
        <f>IF(AV56="","",(AV56-AU56)/AU56)</f>
        <v>1.934187805475103E-2</v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166050.53999999986</v>
      </c>
      <c r="O57" s="119">
        <v>174680.55999999944</v>
      </c>
      <c r="P57" s="52">
        <f t="shared" si="114"/>
        <v>5.1972248930955534E-2</v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48307.429000000018</v>
      </c>
      <c r="AF57" s="119">
        <v>53508.733000000015</v>
      </c>
      <c r="AG57" s="52">
        <f t="shared" si="115"/>
        <v>0.10767089260742886</v>
      </c>
      <c r="AI57" s="198">
        <f t="shared" si="102"/>
        <v>1.78028436914874</v>
      </c>
      <c r="AJ57" s="157">
        <f t="shared" si="103"/>
        <v>1.8490670998920886</v>
      </c>
      <c r="AK57" s="157">
        <f t="shared" si="104"/>
        <v>2.0713675613226452</v>
      </c>
      <c r="AL57" s="157">
        <f t="shared" si="105"/>
        <v>2.6398668876056313</v>
      </c>
      <c r="AM57" s="157">
        <f t="shared" si="106"/>
        <v>2.1564433770399614</v>
      </c>
      <c r="AN57" s="157">
        <f t="shared" si="107"/>
        <v>2.2613040218962874</v>
      </c>
      <c r="AO57" s="157">
        <f t="shared" si="108"/>
        <v>2.3003462816760107</v>
      </c>
      <c r="AP57" s="157">
        <f t="shared" si="109"/>
        <v>2.695125703096739</v>
      </c>
      <c r="AQ57" s="157">
        <f t="shared" si="110"/>
        <v>2.7967861439132284</v>
      </c>
      <c r="AR57" s="157">
        <f t="shared" si="111"/>
        <v>2.7346902490333531</v>
      </c>
      <c r="AS57" s="157">
        <f t="shared" si="112"/>
        <v>2.5669833050728972</v>
      </c>
      <c r="AT57" s="157">
        <f t="shared" si="112"/>
        <v>2.8743178526367079</v>
      </c>
      <c r="AU57" s="157">
        <f t="shared" si="116"/>
        <v>2.9092003555062247</v>
      </c>
      <c r="AV57" s="157">
        <f>(AF57/O57)*10</f>
        <v>3.0632334244863992</v>
      </c>
      <c r="AW57" s="52">
        <f>IF(AV57="","",(AV57-AU57)/AU57)</f>
        <v>5.2946875483717425E-2</v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142573.68000000002</v>
      </c>
      <c r="O58" s="119"/>
      <c r="P58" s="52" t="str">
        <f t="shared" si="114"/>
        <v/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41256.031000000025</v>
      </c>
      <c r="AF58" s="119"/>
      <c r="AG58" s="52">
        <f t="shared" si="115"/>
        <v>-1</v>
      </c>
      <c r="AI58" s="198">
        <f t="shared" si="102"/>
        <v>1.6675286305808483</v>
      </c>
      <c r="AJ58" s="157">
        <f t="shared" si="103"/>
        <v>1.5335201199016324</v>
      </c>
      <c r="AK58" s="157">
        <f t="shared" si="104"/>
        <v>1.7218122402971472</v>
      </c>
      <c r="AL58" s="157">
        <f t="shared" si="105"/>
        <v>2.1904030522566904</v>
      </c>
      <c r="AM58" s="157">
        <f t="shared" si="106"/>
        <v>2.2098559498187784</v>
      </c>
      <c r="AN58" s="157">
        <f t="shared" si="107"/>
        <v>1.9543144793232015</v>
      </c>
      <c r="AO58" s="157">
        <f t="shared" si="108"/>
        <v>2.3412179443459293</v>
      </c>
      <c r="AP58" s="157">
        <f t="shared" si="109"/>
        <v>2.250318511572504</v>
      </c>
      <c r="AQ58" s="157">
        <f t="shared" si="110"/>
        <v>2.5225098647387783</v>
      </c>
      <c r="AR58" s="157">
        <f t="shared" si="111"/>
        <v>2.5830822495328061</v>
      </c>
      <c r="AS58" s="157">
        <f t="shared" si="112"/>
        <v>2.554902722610267</v>
      </c>
      <c r="AT58" s="157">
        <f t="shared" si="112"/>
        <v>2.4572668535012139</v>
      </c>
      <c r="AU58" s="157">
        <f t="shared" si="116"/>
        <v>2.8936638936443257</v>
      </c>
      <c r="AV58" s="157"/>
      <c r="AW58" s="52" t="str">
        <f t="shared" ref="AW58" si="125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184209.39000000007</v>
      </c>
      <c r="O59" s="119"/>
      <c r="P59" s="52" t="str">
        <f t="shared" si="114"/>
        <v/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54674.304000000055</v>
      </c>
      <c r="AF59" s="119"/>
      <c r="AG59" s="52">
        <f t="shared" si="115"/>
        <v>-1</v>
      </c>
      <c r="AI59" s="198">
        <f t="shared" si="102"/>
        <v>2.0176378539558204</v>
      </c>
      <c r="AJ59" s="157">
        <f t="shared" si="103"/>
        <v>2.1322284964573752</v>
      </c>
      <c r="AK59" s="157">
        <f t="shared" si="104"/>
        <v>2.0698124355501131</v>
      </c>
      <c r="AL59" s="157">
        <f t="shared" si="105"/>
        <v>2.4195441735474672</v>
      </c>
      <c r="AM59" s="157">
        <f t="shared" si="106"/>
        <v>2.2147954439362096</v>
      </c>
      <c r="AN59" s="157">
        <f t="shared" si="107"/>
        <v>2.4385642559372496</v>
      </c>
      <c r="AO59" s="157">
        <f t="shared" si="108"/>
        <v>2.6162790798815738</v>
      </c>
      <c r="AP59" s="157">
        <f t="shared" si="109"/>
        <v>2.741714467283753</v>
      </c>
      <c r="AQ59" s="157">
        <f t="shared" si="110"/>
        <v>2.9662199105238427</v>
      </c>
      <c r="AR59" s="157">
        <f t="shared" si="111"/>
        <v>2.6555324622013563</v>
      </c>
      <c r="AS59" s="157">
        <f t="shared" si="112"/>
        <v>2.786435485029668</v>
      </c>
      <c r="AT59" s="157">
        <f t="shared" si="112"/>
        <v>3.3033356079417873</v>
      </c>
      <c r="AU59" s="157">
        <f t="shared" si="116"/>
        <v>2.9680519543547716</v>
      </c>
      <c r="AV59" s="157"/>
      <c r="AW59" s="52" t="str">
        <f t="shared" ref="AW59" si="126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168976.29999999996</v>
      </c>
      <c r="O60" s="119"/>
      <c r="P60" s="52" t="str">
        <f t="shared" si="114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53916.488000000005</v>
      </c>
      <c r="AF60" s="119"/>
      <c r="AG60" s="52">
        <f t="shared" si="115"/>
        <v>-1</v>
      </c>
      <c r="AI60" s="198">
        <f t="shared" si="102"/>
        <v>2.3647140718469641</v>
      </c>
      <c r="AJ60" s="157">
        <f t="shared" si="103"/>
        <v>2.2614935016861302</v>
      </c>
      <c r="AK60" s="157">
        <f t="shared" si="104"/>
        <v>2.5580688905462297</v>
      </c>
      <c r="AL60" s="157">
        <f t="shared" si="105"/>
        <v>2.3603331049966276</v>
      </c>
      <c r="AM60" s="157">
        <f t="shared" si="106"/>
        <v>2.5709811698639262</v>
      </c>
      <c r="AN60" s="157">
        <f t="shared" si="107"/>
        <v>2.426905203187177</v>
      </c>
      <c r="AO60" s="157">
        <f t="shared" si="108"/>
        <v>2.7569178405590455</v>
      </c>
      <c r="AP60" s="157">
        <f t="shared" si="109"/>
        <v>2.568696662723287</v>
      </c>
      <c r="AQ60" s="157">
        <f t="shared" si="110"/>
        <v>2.9967018158701015</v>
      </c>
      <c r="AR60" s="157">
        <f t="shared" si="111"/>
        <v>2.6446157846551293</v>
      </c>
      <c r="AS60" s="157">
        <f t="shared" si="112"/>
        <v>2.8633281235413843</v>
      </c>
      <c r="AT60" s="157">
        <f t="shared" si="112"/>
        <v>3.0177047586960484</v>
      </c>
      <c r="AU60" s="157">
        <f t="shared" si="116"/>
        <v>3.1907721970477527</v>
      </c>
      <c r="AV60" s="157"/>
      <c r="AW60" s="52" t="str">
        <f t="shared" ref="AW60" si="127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192378.93999999997</v>
      </c>
      <c r="O61" s="119"/>
      <c r="P61" s="52" t="str">
        <f t="shared" si="114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57319.255000000048</v>
      </c>
      <c r="AF61" s="119"/>
      <c r="AG61" s="52">
        <f t="shared" si="115"/>
        <v>-1</v>
      </c>
      <c r="AI61" s="198">
        <f t="shared" ref="AI61:AJ67" si="128">(S61/B61)*10</f>
        <v>1.9784200067392308</v>
      </c>
      <c r="AJ61" s="157">
        <f t="shared" si="128"/>
        <v>1.9672226836151285</v>
      </c>
      <c r="AK61" s="157">
        <f t="shared" ref="AK61:AT63" si="129">IF(U61="","",(U61/D61)*10)</f>
        <v>2.1967931517532344</v>
      </c>
      <c r="AL61" s="157">
        <f t="shared" si="129"/>
        <v>2.3729260081576027</v>
      </c>
      <c r="AM61" s="157">
        <f t="shared" si="129"/>
        <v>2.4758168420606395</v>
      </c>
      <c r="AN61" s="157">
        <f t="shared" si="129"/>
        <v>2.4958910965727048</v>
      </c>
      <c r="AO61" s="157">
        <f t="shared" si="129"/>
        <v>2.8239750172941114</v>
      </c>
      <c r="AP61" s="157">
        <f t="shared" si="129"/>
        <v>2.95999563618712</v>
      </c>
      <c r="AQ61" s="157">
        <f t="shared" si="129"/>
        <v>2.8613877922934243</v>
      </c>
      <c r="AR61" s="157">
        <f t="shared" si="129"/>
        <v>2.7146381384743794</v>
      </c>
      <c r="AS61" s="157">
        <f t="shared" si="129"/>
        <v>2.7936391721613445</v>
      </c>
      <c r="AT61" s="157">
        <f t="shared" si="129"/>
        <v>3.094595117974555</v>
      </c>
      <c r="AU61" s="157">
        <f t="shared" ref="AU61:AV63" si="130">IF(AE61="","",(AE61/N61)*10)</f>
        <v>2.9794973919702468</v>
      </c>
      <c r="AV61" s="157" t="str">
        <f t="shared" si="130"/>
        <v/>
      </c>
      <c r="AW61" s="52" t="str">
        <f t="shared" ref="AW61:AW67" si="131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107820.80999999992</v>
      </c>
      <c r="O62" s="123"/>
      <c r="P62" s="52" t="str">
        <f t="shared" si="114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33056.706999999988</v>
      </c>
      <c r="AF62" s="123"/>
      <c r="AG62" s="52">
        <f t="shared" si="115"/>
        <v>-1</v>
      </c>
      <c r="AI62" s="198">
        <f t="shared" si="128"/>
        <v>2.0408556968710365</v>
      </c>
      <c r="AJ62" s="157">
        <f t="shared" si="128"/>
        <v>1.8586959199657298</v>
      </c>
      <c r="AK62" s="157">
        <f t="shared" si="129"/>
        <v>2.3103681372605527</v>
      </c>
      <c r="AL62" s="157">
        <f t="shared" si="129"/>
        <v>2.494909882777443</v>
      </c>
      <c r="AM62" s="157">
        <f t="shared" si="129"/>
        <v>2.357121537342076</v>
      </c>
      <c r="AN62" s="157">
        <f t="shared" si="129"/>
        <v>2.6659387435479127</v>
      </c>
      <c r="AO62" s="157">
        <f t="shared" si="129"/>
        <v>3.190162257970441</v>
      </c>
      <c r="AP62" s="157">
        <f t="shared" si="129"/>
        <v>3.0157583548138938</v>
      </c>
      <c r="AQ62" s="157">
        <f t="shared" si="129"/>
        <v>3.3894753383554024</v>
      </c>
      <c r="AR62" s="157">
        <f t="shared" si="129"/>
        <v>3.080067195408315</v>
      </c>
      <c r="AS62" s="157">
        <f t="shared" si="129"/>
        <v>2.920769071613742</v>
      </c>
      <c r="AT62" s="157">
        <f t="shared" si="129"/>
        <v>2.7992960150697193</v>
      </c>
      <c r="AU62" s="157">
        <f t="shared" si="130"/>
        <v>3.0658930312246784</v>
      </c>
      <c r="AV62" s="157" t="str">
        <f t="shared" si="130"/>
        <v/>
      </c>
      <c r="AW62" s="52" t="str">
        <f t="shared" si="131"/>
        <v/>
      </c>
      <c r="AZ62" s="105"/>
    </row>
    <row r="63" spans="1:52" ht="20.100000000000001" customHeight="1" thickBot="1" x14ac:dyDescent="0.3">
      <c r="A63" s="35" t="str">
        <f>A19</f>
        <v>jan-julho</v>
      </c>
      <c r="B63" s="167">
        <f>SUM(B51:B57)</f>
        <v>626369.30000000016</v>
      </c>
      <c r="C63" s="168">
        <f t="shared" ref="C63:O63" si="132">SUM(C51:C57)</f>
        <v>746578.01000000024</v>
      </c>
      <c r="D63" s="168">
        <f t="shared" si="132"/>
        <v>857420.18999999983</v>
      </c>
      <c r="E63" s="168">
        <f t="shared" si="132"/>
        <v>766896.0199999999</v>
      </c>
      <c r="F63" s="168">
        <f t="shared" si="132"/>
        <v>795341.97999999952</v>
      </c>
      <c r="G63" s="168">
        <f t="shared" si="132"/>
        <v>809677.72000000009</v>
      </c>
      <c r="H63" s="168">
        <f t="shared" si="132"/>
        <v>610195.43999999971</v>
      </c>
      <c r="I63" s="168">
        <f t="shared" si="132"/>
        <v>739194.55999999959</v>
      </c>
      <c r="J63" s="168">
        <f t="shared" si="132"/>
        <v>752233.94000000006</v>
      </c>
      <c r="K63" s="168">
        <f t="shared" si="132"/>
        <v>796886.93999999936</v>
      </c>
      <c r="L63" s="168">
        <f t="shared" si="132"/>
        <v>944916.31</v>
      </c>
      <c r="M63" s="168">
        <f t="shared" si="132"/>
        <v>1027398.3499999999</v>
      </c>
      <c r="N63" s="168">
        <f t="shared" si="132"/>
        <v>989007.25999999931</v>
      </c>
      <c r="O63" s="169">
        <f t="shared" si="132"/>
        <v>1046567.0899999995</v>
      </c>
      <c r="P63" s="57">
        <f t="shared" si="114"/>
        <v>5.81996031050371E-2</v>
      </c>
      <c r="R63" s="109"/>
      <c r="S63" s="167">
        <f>SUM(S51:S57)</f>
        <v>119263.99400000004</v>
      </c>
      <c r="T63" s="168">
        <f t="shared" ref="T63:AF63" si="133">SUM(T51:T57)</f>
        <v>138251.07599999997</v>
      </c>
      <c r="U63" s="168">
        <f t="shared" si="133"/>
        <v>158648.33500000002</v>
      </c>
      <c r="V63" s="168">
        <f t="shared" si="133"/>
        <v>162812.44399999996</v>
      </c>
      <c r="W63" s="168">
        <f t="shared" si="133"/>
        <v>163299.79000000004</v>
      </c>
      <c r="X63" s="168">
        <f t="shared" si="133"/>
        <v>173622.06599999993</v>
      </c>
      <c r="Y63" s="168">
        <f t="shared" si="133"/>
        <v>150066.30800000005</v>
      </c>
      <c r="Z63" s="168">
        <f t="shared" si="133"/>
        <v>183920.65800000002</v>
      </c>
      <c r="AA63" s="168">
        <f t="shared" si="133"/>
        <v>194410.75800000003</v>
      </c>
      <c r="AB63" s="168">
        <f t="shared" si="133"/>
        <v>201894.64900000006</v>
      </c>
      <c r="AC63" s="168">
        <f t="shared" si="133"/>
        <v>240445.94400000002</v>
      </c>
      <c r="AD63" s="168">
        <f t="shared" si="133"/>
        <v>276009.45600000012</v>
      </c>
      <c r="AE63" s="168">
        <f t="shared" si="133"/>
        <v>280574.01300000004</v>
      </c>
      <c r="AF63" s="169">
        <f t="shared" si="133"/>
        <v>306319.13300000015</v>
      </c>
      <c r="AG63" s="57">
        <f t="shared" ref="AG63:AG67" si="134">IF(AF63="","",(AF63-AE63)/AE63)</f>
        <v>9.175874745035674E-2</v>
      </c>
      <c r="AI63" s="199">
        <f t="shared" si="128"/>
        <v>1.9040523537791523</v>
      </c>
      <c r="AJ63" s="173">
        <f t="shared" si="128"/>
        <v>1.8517967867818652</v>
      </c>
      <c r="AK63" s="173">
        <f t="shared" si="129"/>
        <v>1.8502985683133966</v>
      </c>
      <c r="AL63" s="173">
        <f t="shared" si="129"/>
        <v>2.1230054629831043</v>
      </c>
      <c r="AM63" s="173">
        <f t="shared" si="129"/>
        <v>2.0532021961169473</v>
      </c>
      <c r="AN63" s="173">
        <f t="shared" si="129"/>
        <v>2.1443354770833993</v>
      </c>
      <c r="AO63" s="173">
        <f t="shared" si="129"/>
        <v>2.4593154612889294</v>
      </c>
      <c r="AP63" s="173">
        <f t="shared" si="129"/>
        <v>2.4881224504682518</v>
      </c>
      <c r="AQ63" s="173">
        <f t="shared" si="129"/>
        <v>2.5844454452560335</v>
      </c>
      <c r="AR63" s="173">
        <f t="shared" si="129"/>
        <v>2.5335419476193226</v>
      </c>
      <c r="AS63" s="173">
        <f t="shared" si="129"/>
        <v>2.5446268781200314</v>
      </c>
      <c r="AT63" s="173">
        <f t="shared" si="129"/>
        <v>2.6864891889304685</v>
      </c>
      <c r="AU63" s="173">
        <f t="shared" si="130"/>
        <v>2.836925716804144</v>
      </c>
      <c r="AV63" s="173">
        <f t="shared" si="130"/>
        <v>2.92689437616465</v>
      </c>
      <c r="AW63" s="61">
        <f t="shared" si="131"/>
        <v>3.1713435014385075E-2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35">SUM(E51:E53)</f>
        <v>307586.39999999991</v>
      </c>
      <c r="F64" s="154">
        <f t="shared" si="135"/>
        <v>312002.81999999983</v>
      </c>
      <c r="G64" s="154">
        <f t="shared" si="135"/>
        <v>314085.74999999994</v>
      </c>
      <c r="H64" s="154">
        <f t="shared" si="135"/>
        <v>225185.55999999994</v>
      </c>
      <c r="I64" s="154">
        <f t="shared" si="135"/>
        <v>291368.51999999996</v>
      </c>
      <c r="J64" s="154">
        <f t="shared" si="135"/>
        <v>290915.21000000002</v>
      </c>
      <c r="K64" s="154">
        <f t="shared" si="135"/>
        <v>314581.43999999971</v>
      </c>
      <c r="L64" s="154">
        <f t="shared" si="135"/>
        <v>387624.22000000009</v>
      </c>
      <c r="M64" s="154">
        <f t="shared" ref="M64" si="136">SUM(M51:M53)</f>
        <v>406414.75</v>
      </c>
      <c r="N64" s="154">
        <f t="shared" si="135"/>
        <v>411776.26999999984</v>
      </c>
      <c r="O64" s="154">
        <f>SUM(O51:O53)</f>
        <v>413741.39999999997</v>
      </c>
      <c r="P64" s="52">
        <f t="shared" si="114"/>
        <v>4.7723245441028492E-3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37">SUM(W51:W53)</f>
        <v>61448.611999999994</v>
      </c>
      <c r="X64" s="154">
        <f t="shared" si="137"/>
        <v>65590.697999999975</v>
      </c>
      <c r="Y64" s="154">
        <f t="shared" si="137"/>
        <v>58604.442999999985</v>
      </c>
      <c r="Z64" s="154">
        <f t="shared" si="137"/>
        <v>74095.891999999963</v>
      </c>
      <c r="AA64" s="154">
        <f t="shared" si="137"/>
        <v>76343.599000000002</v>
      </c>
      <c r="AB64" s="154">
        <f t="shared" si="137"/>
        <v>80321.476000000039</v>
      </c>
      <c r="AC64" s="154">
        <f t="shared" si="137"/>
        <v>99368.438000000038</v>
      </c>
      <c r="AD64" s="154">
        <f t="shared" ref="AD64" si="138">SUM(AD51:AD53)</f>
        <v>107006.38200000001</v>
      </c>
      <c r="AE64" s="154">
        <f t="shared" si="137"/>
        <v>114366.99700000003</v>
      </c>
      <c r="AF64" s="119">
        <f>IF(AF53="","",SUM(AF51:AF53))</f>
        <v>116614.31800000009</v>
      </c>
      <c r="AG64" s="52">
        <f t="shared" si="134"/>
        <v>1.9650083144178855E-2</v>
      </c>
      <c r="AI64" s="197">
        <f t="shared" si="128"/>
        <v>1.9450344091466372</v>
      </c>
      <c r="AJ64" s="156">
        <f t="shared" si="128"/>
        <v>1.9790475308153666</v>
      </c>
      <c r="AK64" s="156">
        <f t="shared" ref="AK64:AT66" si="139">(U64/D64)*10</f>
        <v>1.7976382565582869</v>
      </c>
      <c r="AL64" s="156">
        <f t="shared" si="139"/>
        <v>2.0596266935079059</v>
      </c>
      <c r="AM64" s="156">
        <f t="shared" si="139"/>
        <v>1.9694889937212756</v>
      </c>
      <c r="AN64" s="156">
        <f t="shared" si="139"/>
        <v>2.0883054388809423</v>
      </c>
      <c r="AO64" s="156">
        <f t="shared" si="139"/>
        <v>2.6024956040698171</v>
      </c>
      <c r="AP64" s="156">
        <f t="shared" si="139"/>
        <v>2.5430301118322589</v>
      </c>
      <c r="AQ64" s="156">
        <f t="shared" si="139"/>
        <v>2.6242560160398627</v>
      </c>
      <c r="AR64" s="156">
        <f t="shared" si="139"/>
        <v>2.5532808292822393</v>
      </c>
      <c r="AS64" s="156">
        <f t="shared" si="139"/>
        <v>2.5635250036749513</v>
      </c>
      <c r="AT64" s="156">
        <f t="shared" si="139"/>
        <v>2.6329354926217619</v>
      </c>
      <c r="AU64" s="156">
        <f t="shared" ref="AU64:AV66" si="140">(AE64/N64)*10</f>
        <v>2.7774062113875599</v>
      </c>
      <c r="AV64" s="156">
        <f t="shared" si="140"/>
        <v>2.8185315271809901</v>
      </c>
      <c r="AW64" s="61">
        <f t="shared" si="131"/>
        <v>1.4807094340328569E-2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41">SUM(E54:E56)</f>
        <v>341280.04000000004</v>
      </c>
      <c r="F65" s="154">
        <f t="shared" si="141"/>
        <v>330986.2099999999</v>
      </c>
      <c r="G65" s="154">
        <f t="shared" si="141"/>
        <v>352389.62000000011</v>
      </c>
      <c r="H65" s="154">
        <f t="shared" si="141"/>
        <v>271249.88999999984</v>
      </c>
      <c r="I65" s="154">
        <f t="shared" si="141"/>
        <v>338059.84999999963</v>
      </c>
      <c r="J65" s="154">
        <f t="shared" si="141"/>
        <v>341622.02</v>
      </c>
      <c r="K65" s="154">
        <f t="shared" si="141"/>
        <v>348164.02999999968</v>
      </c>
      <c r="L65" s="154">
        <f t="shared" si="141"/>
        <v>373006.16999999981</v>
      </c>
      <c r="M65" s="154">
        <f t="shared" ref="M65" si="142">SUM(M54:M56)</f>
        <v>455027.89</v>
      </c>
      <c r="N65" s="154">
        <f t="shared" si="141"/>
        <v>411180.44999999978</v>
      </c>
      <c r="O65" s="154">
        <f>IF(O56="","",SUM(O54:O56))</f>
        <v>458145.13</v>
      </c>
      <c r="P65" s="52">
        <f t="shared" si="114"/>
        <v>0.11421914636262559</v>
      </c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43">SUM(W54:W56)</f>
        <v>68997.127000000022</v>
      </c>
      <c r="X65" s="154">
        <f t="shared" si="143"/>
        <v>75648.96299999996</v>
      </c>
      <c r="Y65" s="154">
        <f t="shared" si="143"/>
        <v>65293.128000000026</v>
      </c>
      <c r="Z65" s="154">
        <f t="shared" si="143"/>
        <v>80241.398000000045</v>
      </c>
      <c r="AA65" s="154">
        <f t="shared" si="143"/>
        <v>84590.548999999999</v>
      </c>
      <c r="AB65" s="154">
        <f t="shared" si="143"/>
        <v>84889.636000000028</v>
      </c>
      <c r="AC65" s="154">
        <f t="shared" si="143"/>
        <v>93771.617999999988</v>
      </c>
      <c r="AD65" s="154">
        <f t="shared" ref="AD65" si="144">SUM(AD54:AD56)</f>
        <v>121302.12800000008</v>
      </c>
      <c r="AE65" s="154">
        <f t="shared" si="143"/>
        <v>117899.58700000003</v>
      </c>
      <c r="AF65" s="119">
        <f>IF(AF56="","",SUM(AF54:AF56))</f>
        <v>136196.08200000002</v>
      </c>
      <c r="AG65" s="52">
        <f t="shared" si="134"/>
        <v>0.15518710001927311</v>
      </c>
      <c r="AI65" s="198">
        <f t="shared" si="128"/>
        <v>1.9239920608248851</v>
      </c>
      <c r="AJ65" s="157">
        <f t="shared" si="128"/>
        <v>1.7497338733485361</v>
      </c>
      <c r="AK65" s="157">
        <f t="shared" si="139"/>
        <v>1.8123227987763368</v>
      </c>
      <c r="AL65" s="157">
        <f t="shared" si="139"/>
        <v>2.0013737105750451</v>
      </c>
      <c r="AM65" s="157">
        <f t="shared" si="139"/>
        <v>2.0845921949437121</v>
      </c>
      <c r="AN65" s="157">
        <f t="shared" si="139"/>
        <v>2.1467420918924893</v>
      </c>
      <c r="AO65" s="157">
        <f t="shared" si="139"/>
        <v>2.4071209024269122</v>
      </c>
      <c r="AP65" s="157">
        <f t="shared" si="139"/>
        <v>2.3735855648045794</v>
      </c>
      <c r="AQ65" s="157">
        <f t="shared" si="139"/>
        <v>2.4761445119960355</v>
      </c>
      <c r="AR65" s="157">
        <f t="shared" si="139"/>
        <v>2.4382081055300313</v>
      </c>
      <c r="AS65" s="157">
        <f t="shared" si="139"/>
        <v>2.5139428122596481</v>
      </c>
      <c r="AT65" s="157">
        <f t="shared" si="139"/>
        <v>2.6658174293448273</v>
      </c>
      <c r="AU65" s="157">
        <f t="shared" si="140"/>
        <v>2.8673441794229291</v>
      </c>
      <c r="AV65" s="157">
        <f t="shared" ref="AV65" si="145">(AF65/O65)*10</f>
        <v>2.9727715756795234</v>
      </c>
      <c r="AW65" s="52">
        <f t="shared" ref="AW65" si="146">IF(AV65="","",(AV65-AU65)/AU65)</f>
        <v>3.6768308811051864E-2</v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47">SUM(E57:E59)</f>
        <v>374827.90000000014</v>
      </c>
      <c r="F66" s="154">
        <f t="shared" si="147"/>
        <v>411823.39999999991</v>
      </c>
      <c r="G66" s="154">
        <f t="shared" si="147"/>
        <v>392287.49999999988</v>
      </c>
      <c r="H66" s="154">
        <f t="shared" si="147"/>
        <v>324909.64999999991</v>
      </c>
      <c r="I66" s="154">
        <f t="shared" si="147"/>
        <v>335894.45999999973</v>
      </c>
      <c r="J66" s="154">
        <f t="shared" si="147"/>
        <v>323029.73000000004</v>
      </c>
      <c r="K66" s="154">
        <f t="shared" si="147"/>
        <v>359624.85999999987</v>
      </c>
      <c r="L66" s="154">
        <f t="shared" si="147"/>
        <v>485561.99000000028</v>
      </c>
      <c r="M66" s="154">
        <f t="shared" ref="M66" si="148">SUM(M57:M59)</f>
        <v>462583.7999999997</v>
      </c>
      <c r="N66" s="154">
        <f t="shared" si="147"/>
        <v>492833.60999999993</v>
      </c>
      <c r="O66" s="154"/>
      <c r="P66" s="52"/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49">SUM(W57:W59)</f>
        <v>90275.416000000056</v>
      </c>
      <c r="X66" s="154">
        <f t="shared" si="149"/>
        <v>87840.50900000002</v>
      </c>
      <c r="Y66" s="154">
        <f t="shared" si="149"/>
        <v>78765.768000000011</v>
      </c>
      <c r="Z66" s="154">
        <f t="shared" si="149"/>
        <v>86377.072000000029</v>
      </c>
      <c r="AA66" s="154">
        <f t="shared" si="149"/>
        <v>89313.755000000005</v>
      </c>
      <c r="AB66" s="154">
        <f t="shared" si="149"/>
        <v>95872.349999999977</v>
      </c>
      <c r="AC66" s="154">
        <f t="shared" si="149"/>
        <v>128355.976</v>
      </c>
      <c r="AD66" s="154">
        <f t="shared" ref="AD66" si="150">SUM(AD57:AD59)</f>
        <v>133533.43400000001</v>
      </c>
      <c r="AE66" s="154">
        <f t="shared" si="149"/>
        <v>144237.76400000011</v>
      </c>
      <c r="AF66" s="119" t="str">
        <f>IF(AF59="","",SUM(AF57:AF59))</f>
        <v/>
      </c>
      <c r="AG66" s="52" t="str">
        <f t="shared" si="134"/>
        <v/>
      </c>
      <c r="AI66" s="198">
        <f t="shared" si="128"/>
        <v>1.8380654168220978</v>
      </c>
      <c r="AJ66" s="157">
        <f t="shared" si="128"/>
        <v>1.8450697519866253</v>
      </c>
      <c r="AK66" s="157">
        <f t="shared" si="139"/>
        <v>1.959075682997454</v>
      </c>
      <c r="AL66" s="157">
        <f t="shared" si="139"/>
        <v>2.4233752876986996</v>
      </c>
      <c r="AM66" s="157">
        <f t="shared" si="139"/>
        <v>2.1920904931579916</v>
      </c>
      <c r="AN66" s="157">
        <f t="shared" si="139"/>
        <v>2.2391870503138653</v>
      </c>
      <c r="AO66" s="157">
        <f t="shared" si="139"/>
        <v>2.4242360299240122</v>
      </c>
      <c r="AP66" s="157">
        <f t="shared" si="139"/>
        <v>2.5715539339350846</v>
      </c>
      <c r="AQ66" s="157">
        <f t="shared" si="139"/>
        <v>2.764877245199691</v>
      </c>
      <c r="AR66" s="157">
        <f t="shared" si="139"/>
        <v>2.6658988480384815</v>
      </c>
      <c r="AS66" s="157">
        <f t="shared" si="139"/>
        <v>2.643451889634111</v>
      </c>
      <c r="AT66" s="157">
        <f t="shared" si="139"/>
        <v>2.8866863474250524</v>
      </c>
      <c r="AU66" s="157">
        <f t="shared" si="140"/>
        <v>2.9267030712454885</v>
      </c>
      <c r="AV66" s="303" t="str">
        <f t="shared" ref="AV66" si="151">IF(AF61="","",(AF66/O66)*10)</f>
        <v/>
      </c>
      <c r="AW66" s="52" t="str">
        <f t="shared" ref="AW66" si="152">IF(AV66="","",(AV66-AU66)/AU66)</f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53">IF(E62="","",SUM(E60:E62))</f>
        <v>378869.0400000001</v>
      </c>
      <c r="F67" s="155">
        <f t="shared" si="153"/>
        <v>396865.16000000021</v>
      </c>
      <c r="G67" s="155">
        <f t="shared" si="153"/>
        <v>336903.74</v>
      </c>
      <c r="H67" s="155">
        <f t="shared" si="153"/>
        <v>311374.30999999976</v>
      </c>
      <c r="I67" s="155">
        <f t="shared" si="153"/>
        <v>337617.05000000005</v>
      </c>
      <c r="J67" s="155">
        <f t="shared" si="153"/>
        <v>314897.43999999994</v>
      </c>
      <c r="K67" s="155">
        <f t="shared" si="153"/>
        <v>372869.66999999981</v>
      </c>
      <c r="L67" s="155">
        <f t="shared" si="153"/>
        <v>493444.35000000033</v>
      </c>
      <c r="M67" s="155">
        <f t="shared" ref="M67" si="154">IF(M62="","",SUM(M60:M62))</f>
        <v>455271.89999999967</v>
      </c>
      <c r="N67" s="155">
        <f t="shared" si="153"/>
        <v>469176.04999999987</v>
      </c>
      <c r="O67" s="155" t="str">
        <f t="shared" ref="O67" si="155">IF(O62="","",SUM(O60:O62))</f>
        <v/>
      </c>
      <c r="P67" s="55" t="str">
        <f t="shared" si="114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56">IF(W62="","",SUM(W60:W62))</f>
        <v>98610.478999999992</v>
      </c>
      <c r="X67" s="155">
        <f t="shared" si="156"/>
        <v>84566.343999999997</v>
      </c>
      <c r="Y67" s="155">
        <f t="shared" si="156"/>
        <v>90045.485000000015</v>
      </c>
      <c r="Z67" s="155">
        <f t="shared" si="156"/>
        <v>94962.186000000016</v>
      </c>
      <c r="AA67" s="155">
        <f t="shared" si="156"/>
        <v>95891.539000000004</v>
      </c>
      <c r="AB67" s="155">
        <f t="shared" si="156"/>
        <v>103388.924</v>
      </c>
      <c r="AC67" s="155">
        <f t="shared" si="156"/>
        <v>140739.50200000001</v>
      </c>
      <c r="AD67" s="155">
        <f t="shared" ref="AD67" si="157">IF(AD62="","",SUM(AD60:AD62))</f>
        <v>135949.3170000001</v>
      </c>
      <c r="AE67" s="155">
        <f t="shared" si="156"/>
        <v>144292.45000000004</v>
      </c>
      <c r="AF67" s="123" t="str">
        <f t="shared" si="156"/>
        <v/>
      </c>
      <c r="AG67" s="55" t="str">
        <f t="shared" si="134"/>
        <v/>
      </c>
      <c r="AI67" s="200">
        <f t="shared" si="128"/>
        <v>2.1176785143360082</v>
      </c>
      <c r="AJ67" s="158">
        <f t="shared" si="128"/>
        <v>2.0453352071175841</v>
      </c>
      <c r="AK67" s="158">
        <f t="shared" ref="AK67:AT67" si="158">IF(U62="","",(U67/D67)*10)</f>
        <v>2.3611669003409426</v>
      </c>
      <c r="AL67" s="158">
        <f t="shared" si="158"/>
        <v>2.3941369028200361</v>
      </c>
      <c r="AM67" s="158">
        <f t="shared" si="158"/>
        <v>2.4847350923925884</v>
      </c>
      <c r="AN67" s="158">
        <f t="shared" si="158"/>
        <v>2.5101040433685897</v>
      </c>
      <c r="AO67" s="158">
        <f t="shared" si="158"/>
        <v>2.8918726467832263</v>
      </c>
      <c r="AP67" s="158">
        <f t="shared" si="158"/>
        <v>2.8127189074129992</v>
      </c>
      <c r="AQ67" s="158">
        <f t="shared" si="158"/>
        <v>3.045167309076886</v>
      </c>
      <c r="AR67" s="158">
        <f t="shared" si="158"/>
        <v>2.7727898597920304</v>
      </c>
      <c r="AS67" s="158">
        <f t="shared" si="158"/>
        <v>2.852185905056972</v>
      </c>
      <c r="AT67" s="158">
        <f t="shared" si="158"/>
        <v>2.9861126285193573</v>
      </c>
      <c r="AU67" s="158">
        <f>IF(AE62="","",(AE67/N67)*10)</f>
        <v>3.0754436421040694</v>
      </c>
      <c r="AV67" s="158" t="str">
        <f>IF(AF62="","",(AF67/O67)*10)</f>
        <v/>
      </c>
      <c r="AW67" s="55" t="str">
        <f t="shared" si="131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  <mergeCell ref="AI48:AV48"/>
    <mergeCell ref="AW48:AW49"/>
    <mergeCell ref="A48:A49"/>
    <mergeCell ref="B48:O48"/>
    <mergeCell ref="P48:P49"/>
    <mergeCell ref="R48:R49"/>
    <mergeCell ref="S48:AF48"/>
    <mergeCell ref="AG48:AG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AC49" workbookViewId="0">
      <selection activeCell="AV56" sqref="AV56:AW57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3" t="s">
        <v>3</v>
      </c>
      <c r="B4" s="335" t="s">
        <v>71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/>
      <c r="P4" s="338" t="s">
        <v>148</v>
      </c>
      <c r="R4" s="336" t="s">
        <v>3</v>
      </c>
      <c r="S4" s="328" t="s">
        <v>71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30"/>
      <c r="AG4" s="340" t="s">
        <v>148</v>
      </c>
      <c r="AI4" s="328" t="s">
        <v>71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30"/>
      <c r="AW4" s="338" t="s">
        <v>148</v>
      </c>
    </row>
    <row r="5" spans="1:52" ht="20.100000000000001" customHeight="1" thickBot="1" x14ac:dyDescent="0.3">
      <c r="A5" s="334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9"/>
      <c r="R5" s="337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41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39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189490.67999999967</v>
      </c>
      <c r="O7" s="112">
        <v>208892.63999999984</v>
      </c>
      <c r="P7" s="61">
        <f>IF(O7="","",(O7-N7)/N7)</f>
        <v>0.10239004894594393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12256.628999999999</v>
      </c>
      <c r="AF7" s="112">
        <v>14628.066999999995</v>
      </c>
      <c r="AG7" s="61">
        <f>IF(AF7="","",(AF7-AE7)/AE7)</f>
        <v>0.19348207406783682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0.64681962194657916</v>
      </c>
      <c r="AV7" s="156">
        <f t="shared" ref="AV7:AV19" si="13">(AF7/O7)*10</f>
        <v>0.70026722817998799</v>
      </c>
      <c r="AW7" s="61">
        <f t="shared" ref="AW7" si="14">IF(AV7="","",(AV7-AU7)/AU7)</f>
        <v>8.2631392771543147E-2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265654.01999999973</v>
      </c>
      <c r="O8" s="119">
        <v>263990.03999999986</v>
      </c>
      <c r="P8" s="52">
        <f t="shared" ref="P8:P20" si="15">IF(O8="","",(O8-N8)/N8)</f>
        <v>-6.2637109726397765E-3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17027.523999999998</v>
      </c>
      <c r="AF8" s="119">
        <v>16552.520999999993</v>
      </c>
      <c r="AG8" s="52">
        <f t="shared" ref="AG8:AG23" si="16">IF(AF8="","",(AF8-AE8)/AE8)</f>
        <v>-2.7896187372867854E-2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0.64096617096176511</v>
      </c>
      <c r="AV8" s="157">
        <f t="shared" si="13"/>
        <v>0.62701308731193051</v>
      </c>
      <c r="AW8" s="52">
        <f t="shared" ref="AW8" si="17">IF(AV8="","",(AV8-AU8)/AU8)</f>
        <v>-2.176883005993609E-2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197485.24999999974</v>
      </c>
      <c r="O9" s="119">
        <v>305451.39000000013</v>
      </c>
      <c r="P9" s="52">
        <f t="shared" si="15"/>
        <v>0.54670482985438429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13839.738000000005</v>
      </c>
      <c r="AF9" s="119">
        <v>20203.877000000008</v>
      </c>
      <c r="AG9" s="52">
        <f t="shared" si="16"/>
        <v>0.45984533811261463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0.70079856596885204</v>
      </c>
      <c r="AV9" s="157">
        <f t="shared" ref="AV9" si="18">(AF9/O9)*10</f>
        <v>0.6614432823500983</v>
      </c>
      <c r="AW9" s="52">
        <f t="shared" ref="AW9" si="19">IF(AV9="","",(AV9-AU9)/AU9)</f>
        <v>-5.6157768479941403E-2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208933.37999999986</v>
      </c>
      <c r="O10" s="119">
        <v>257920.68999999994</v>
      </c>
      <c r="P10" s="52">
        <f t="shared" si="15"/>
        <v>0.2344637797943063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15339.621000000008</v>
      </c>
      <c r="AF10" s="119">
        <v>16285.352999999992</v>
      </c>
      <c r="AG10" s="52">
        <f t="shared" si="16"/>
        <v>6.1652892206396956E-2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0.73418718445085307</v>
      </c>
      <c r="AV10" s="157">
        <f t="shared" ref="AV10" si="20">(AF10/O10)*10</f>
        <v>0.63140932974396102</v>
      </c>
      <c r="AW10" s="52">
        <f t="shared" ref="AW10" si="21">IF(AV10="","",(AV10-AU10)/AU10)</f>
        <v>-0.13998862535821349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298254.80000000022</v>
      </c>
      <c r="O11" s="119">
        <v>259276.36999999968</v>
      </c>
      <c r="P11" s="52">
        <f t="shared" si="15"/>
        <v>-0.13068835773975981</v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20503.534999999996</v>
      </c>
      <c r="AF11" s="119">
        <v>17569.464999999993</v>
      </c>
      <c r="AG11" s="52">
        <f t="shared" si="16"/>
        <v>-0.14310068971033552</v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0.68745029417799752</v>
      </c>
      <c r="AV11" s="157">
        <f t="shared" ref="AV11" si="22">(AF11/O11)*10</f>
        <v>0.67763464136743401</v>
      </c>
      <c r="AW11" s="52">
        <f t="shared" ref="AW11" si="23">IF(AV11="","",(AV11-AU11)/AU11)</f>
        <v>-1.4278345494491858E-2</v>
      </c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225840.24999999985</v>
      </c>
      <c r="O12" s="119">
        <v>297888.86000000045</v>
      </c>
      <c r="P12" s="52">
        <f t="shared" si="15"/>
        <v>0.31902466455824702</v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14797.464000000002</v>
      </c>
      <c r="AF12" s="119">
        <v>18349.513999999999</v>
      </c>
      <c r="AG12" s="52">
        <f t="shared" si="16"/>
        <v>0.24004451032960764</v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0.65521819073438026</v>
      </c>
      <c r="AV12" s="157">
        <f t="shared" ref="AV12" si="24">(AF12/O12)*10</f>
        <v>0.61598523691016749</v>
      </c>
      <c r="AW12" s="52">
        <f t="shared" ref="AW12" si="25">IF(AV12="","",(AV12-AU12)/AU12)</f>
        <v>-5.9877693231074329E-2</v>
      </c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236057.12999999974</v>
      </c>
      <c r="O13" s="119">
        <v>255847.22999999992</v>
      </c>
      <c r="P13" s="52">
        <f t="shared" si="15"/>
        <v>8.3836061211115295E-2</v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16724.077000000001</v>
      </c>
      <c r="AF13" s="119">
        <v>17475.406999999999</v>
      </c>
      <c r="AG13" s="52">
        <f t="shared" si="16"/>
        <v>4.4925050273327376E-2</v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0.70847582532245557</v>
      </c>
      <c r="AV13" s="157">
        <f t="shared" ref="AV13" si="26">(AF13/O13)*10</f>
        <v>0.68304069580897964</v>
      </c>
      <c r="AW13" s="52">
        <f t="shared" ref="AW13" si="27">IF(AV13="","",(AV13-AU13)/AU13)</f>
        <v>-3.5901196066780952E-2</v>
      </c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242636.11999999979</v>
      </c>
      <c r="O14" s="119"/>
      <c r="P14" s="52" t="str">
        <f t="shared" si="15"/>
        <v/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16614.627</v>
      </c>
      <c r="AF14" s="119"/>
      <c r="AG14" s="52" t="str">
        <f t="shared" si="16"/>
        <v/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0.6847548913986925</v>
      </c>
      <c r="AV14" s="157"/>
      <c r="AW14" s="52"/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274125.09999999974</v>
      </c>
      <c r="O15" s="119"/>
      <c r="P15" s="52" t="str">
        <f t="shared" si="15"/>
        <v/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19603.920000000002</v>
      </c>
      <c r="AF15" s="119"/>
      <c r="AG15" s="52" t="str">
        <f t="shared" si="16"/>
        <v/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0.71514501955494125</v>
      </c>
      <c r="AV15" s="157"/>
      <c r="AW15" s="52"/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259394.99000000002</v>
      </c>
      <c r="O16" s="119"/>
      <c r="P16" s="52" t="str">
        <f t="shared" si="15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17808.539999999997</v>
      </c>
      <c r="AF16" s="119"/>
      <c r="AG16" s="52" t="str">
        <f t="shared" si="16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0.68654140158990717</v>
      </c>
      <c r="AV16" s="157"/>
      <c r="AW16" s="52"/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276512.30000000005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21137.471000000001</v>
      </c>
      <c r="AF17" s="119"/>
      <c r="AG17" s="52" t="str">
        <f t="shared" si="16"/>
        <v/>
      </c>
      <c r="AI17" s="125">
        <f t="shared" ref="AI17:AJ23" si="28">(S17/B17)*10</f>
        <v>0.60031460662581315</v>
      </c>
      <c r="AJ17" s="157">
        <f t="shared" si="28"/>
        <v>0.71355709966938063</v>
      </c>
      <c r="AK17" s="157">
        <f t="shared" ref="AK17:AN19" si="29">IF(U17="","",(U17/D17)*10)</f>
        <v>0.83440387019522733</v>
      </c>
      <c r="AL17" s="157">
        <f t="shared" si="29"/>
        <v>0.75962205850307263</v>
      </c>
      <c r="AM17" s="157">
        <f t="shared" si="29"/>
        <v>0.665186196292187</v>
      </c>
      <c r="AN17" s="157">
        <f t="shared" si="29"/>
        <v>0.71107592250929597</v>
      </c>
      <c r="AO17" s="157">
        <f t="shared" ref="AO17:AS22" si="30">(Y17/H17)*10</f>
        <v>0.71269022597614096</v>
      </c>
      <c r="AP17" s="157">
        <f t="shared" si="30"/>
        <v>0.81960669958150867</v>
      </c>
      <c r="AQ17" s="157">
        <f t="shared" si="30"/>
        <v>0.65924492501094711</v>
      </c>
      <c r="AR17" s="157">
        <f t="shared" si="30"/>
        <v>0.69739113193480651</v>
      </c>
      <c r="AS17" s="157">
        <f t="shared" si="30"/>
        <v>0.65871886092679444</v>
      </c>
      <c r="AT17" s="157">
        <f t="shared" si="11"/>
        <v>0.73566620101991387</v>
      </c>
      <c r="AU17" s="157">
        <f t="shared" si="12"/>
        <v>0.76443149183598691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297038.52000000054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19690.529000000002</v>
      </c>
      <c r="AF18" s="119"/>
      <c r="AG18" s="52" t="str">
        <f t="shared" si="16"/>
        <v/>
      </c>
      <c r="AI18" s="125">
        <f t="shared" si="28"/>
        <v>0.56293609227965202</v>
      </c>
      <c r="AJ18" s="157">
        <f t="shared" si="28"/>
        <v>0.49757933898949919</v>
      </c>
      <c r="AK18" s="157">
        <f t="shared" si="29"/>
        <v>0.98046650538801527</v>
      </c>
      <c r="AL18" s="157">
        <f t="shared" si="29"/>
        <v>0.61540853762851611</v>
      </c>
      <c r="AM18" s="157">
        <f t="shared" si="29"/>
        <v>0.58447388363736552</v>
      </c>
      <c r="AN18" s="157">
        <f t="shared" si="29"/>
        <v>0.63213282543644767</v>
      </c>
      <c r="AO18" s="157">
        <f t="shared" si="30"/>
        <v>0.68056524515204542</v>
      </c>
      <c r="AP18" s="157">
        <f t="shared" si="30"/>
        <v>0.91603617653690639</v>
      </c>
      <c r="AQ18" s="157">
        <f t="shared" si="30"/>
        <v>0.67341958545274683</v>
      </c>
      <c r="AR18" s="157">
        <f t="shared" si="30"/>
        <v>0.7003002037365289</v>
      </c>
      <c r="AS18" s="157">
        <f t="shared" si="30"/>
        <v>0.56951749515031103</v>
      </c>
      <c r="AT18" s="157">
        <f t="shared" si="11"/>
        <v>0.71024266463191987</v>
      </c>
      <c r="AU18" s="157">
        <f t="shared" si="12"/>
        <v>0.66289479896411974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jan-julho</v>
      </c>
      <c r="B19" s="167">
        <f>SUM(B7:B13)</f>
        <v>987071.38000000012</v>
      </c>
      <c r="C19" s="168">
        <f t="shared" ref="C19:O19" si="31">SUM(C7:C13)</f>
        <v>867888.19999999984</v>
      </c>
      <c r="D19" s="168">
        <f t="shared" si="31"/>
        <v>826215.44</v>
      </c>
      <c r="E19" s="168">
        <f t="shared" si="31"/>
        <v>861169.94999999984</v>
      </c>
      <c r="F19" s="168">
        <f t="shared" si="31"/>
        <v>1300452.7599999998</v>
      </c>
      <c r="G19" s="168">
        <f t="shared" si="31"/>
        <v>1355096.22</v>
      </c>
      <c r="H19" s="168">
        <f t="shared" si="31"/>
        <v>1033144.8400000002</v>
      </c>
      <c r="I19" s="168">
        <f t="shared" si="31"/>
        <v>1389690.3199999996</v>
      </c>
      <c r="J19" s="168">
        <f t="shared" si="31"/>
        <v>950047.08</v>
      </c>
      <c r="K19" s="168">
        <f t="shared" si="31"/>
        <v>1650812.1800000004</v>
      </c>
      <c r="L19" s="168">
        <f t="shared" si="31"/>
        <v>1568099.8</v>
      </c>
      <c r="M19" s="168">
        <f t="shared" si="31"/>
        <v>1884175.4900000007</v>
      </c>
      <c r="N19" s="168">
        <f t="shared" si="31"/>
        <v>1621715.5099999986</v>
      </c>
      <c r="O19" s="302">
        <f t="shared" si="31"/>
        <v>1849267.2199999997</v>
      </c>
      <c r="P19" s="164">
        <f t="shared" si="15"/>
        <v>0.14031543054058929</v>
      </c>
      <c r="Q19" s="171"/>
      <c r="R19" s="170"/>
      <c r="S19" s="167">
        <f>SUM(S7:S13)</f>
        <v>46513.217000000004</v>
      </c>
      <c r="T19" s="168">
        <f t="shared" ref="T19:AF19" si="32">SUM(T7:T13)</f>
        <v>40532.491000000002</v>
      </c>
      <c r="U19" s="168">
        <f t="shared" si="32"/>
        <v>46124.894</v>
      </c>
      <c r="V19" s="168">
        <f t="shared" si="32"/>
        <v>69676.286000000007</v>
      </c>
      <c r="W19" s="168">
        <f t="shared" si="32"/>
        <v>66437.036999999997</v>
      </c>
      <c r="X19" s="168">
        <f t="shared" si="32"/>
        <v>68668.332999999999</v>
      </c>
      <c r="Y19" s="168">
        <f t="shared" si="32"/>
        <v>58301.058000000012</v>
      </c>
      <c r="Z19" s="168">
        <f t="shared" si="32"/>
        <v>77245.98000000001</v>
      </c>
      <c r="AA19" s="168">
        <f t="shared" si="32"/>
        <v>79143.767000000007</v>
      </c>
      <c r="AB19" s="168">
        <f t="shared" si="32"/>
        <v>91381.327000000034</v>
      </c>
      <c r="AC19" s="168">
        <f t="shared" si="32"/>
        <v>94133.107000000004</v>
      </c>
      <c r="AD19" s="168">
        <f t="shared" si="32"/>
        <v>100283.91799999998</v>
      </c>
      <c r="AE19" s="168">
        <f t="shared" si="32"/>
        <v>110488.58800000002</v>
      </c>
      <c r="AF19" s="169">
        <f t="shared" si="32"/>
        <v>121064.20399999997</v>
      </c>
      <c r="AG19" s="61">
        <f t="shared" si="16"/>
        <v>9.5716817378460384E-2</v>
      </c>
      <c r="AI19" s="172">
        <f t="shared" si="28"/>
        <v>0.47122445187297402</v>
      </c>
      <c r="AJ19" s="173">
        <f t="shared" si="28"/>
        <v>0.46702433562295248</v>
      </c>
      <c r="AK19" s="173">
        <f t="shared" si="29"/>
        <v>0.55826715124084347</v>
      </c>
      <c r="AL19" s="173">
        <f t="shared" si="29"/>
        <v>0.80908868220494712</v>
      </c>
      <c r="AM19" s="173">
        <f t="shared" si="29"/>
        <v>0.51087620437669723</v>
      </c>
      <c r="AN19" s="173">
        <f t="shared" si="29"/>
        <v>0.50674138106591426</v>
      </c>
      <c r="AO19" s="173">
        <f t="shared" si="30"/>
        <v>0.56430672392459513</v>
      </c>
      <c r="AP19" s="173">
        <f t="shared" si="30"/>
        <v>0.55585031347127778</v>
      </c>
      <c r="AQ19" s="173">
        <f t="shared" si="30"/>
        <v>0.83305099995676024</v>
      </c>
      <c r="AR19" s="173">
        <f t="shared" si="30"/>
        <v>0.55355374831314852</v>
      </c>
      <c r="AS19" s="173">
        <f t="shared" si="30"/>
        <v>0.6003004847012926</v>
      </c>
      <c r="AT19" s="173">
        <f t="shared" si="11"/>
        <v>0.53224298125223957</v>
      </c>
      <c r="AU19" s="173">
        <f t="shared" si="12"/>
        <v>0.68130684647642115</v>
      </c>
      <c r="AV19" s="173">
        <f t="shared" si="13"/>
        <v>0.65466041192251279</v>
      </c>
      <c r="AW19" s="61">
        <f t="shared" ref="AW19:AW20" si="33">IF(AV19="","",(AV19-AU19)/AU19)</f>
        <v>-3.9110768799283671E-2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34">SUM(E7:E9)</f>
        <v>270933.47000000003</v>
      </c>
      <c r="F20" s="154">
        <f t="shared" si="34"/>
        <v>519508.35</v>
      </c>
      <c r="G20" s="154">
        <f t="shared" si="34"/>
        <v>534624.43999999983</v>
      </c>
      <c r="H20" s="154">
        <f t="shared" si="34"/>
        <v>446773.26</v>
      </c>
      <c r="I20" s="154">
        <f t="shared" si="34"/>
        <v>530786.49</v>
      </c>
      <c r="J20" s="154">
        <f t="shared" si="34"/>
        <v>340453.22</v>
      </c>
      <c r="K20" s="154">
        <f t="shared" si="34"/>
        <v>649895.34000000008</v>
      </c>
      <c r="L20" s="154">
        <f t="shared" si="34"/>
        <v>640920.42999999993</v>
      </c>
      <c r="M20" s="154">
        <f t="shared" ref="M20" si="35">SUM(M7:M9)</f>
        <v>817875.08000000077</v>
      </c>
      <c r="N20" s="154">
        <f t="shared" si="34"/>
        <v>652629.94999999914</v>
      </c>
      <c r="O20" s="147">
        <f>SUM(O7:O9)</f>
        <v>778334.06999999983</v>
      </c>
      <c r="P20" s="165">
        <f t="shared" si="15"/>
        <v>0.19261163236532564</v>
      </c>
      <c r="R20" s="109" t="s">
        <v>85</v>
      </c>
      <c r="S20" s="19">
        <f>SUM(S7:S9)</f>
        <v>17386.603999999999</v>
      </c>
      <c r="T20" s="154">
        <f t="shared" ref="T20" si="36">SUM(T7:T9)</f>
        <v>16187.608</v>
      </c>
      <c r="U20" s="154">
        <f>SUM(U7:U9)</f>
        <v>17207.878999999994</v>
      </c>
      <c r="V20" s="154">
        <f t="shared" ref="V20:AE20" si="37">SUM(V7:V9)</f>
        <v>22973.369000000002</v>
      </c>
      <c r="W20" s="154">
        <f t="shared" si="37"/>
        <v>26551.153999999995</v>
      </c>
      <c r="X20" s="154">
        <f t="shared" si="37"/>
        <v>26243.759999999998</v>
      </c>
      <c r="Y20" s="154">
        <f t="shared" si="37"/>
        <v>24497.342000000004</v>
      </c>
      <c r="Z20" s="154">
        <f t="shared" si="37"/>
        <v>29314.421999999999</v>
      </c>
      <c r="AA20" s="154">
        <f t="shared" si="37"/>
        <v>28198.834000000003</v>
      </c>
      <c r="AB20" s="154">
        <f t="shared" si="37"/>
        <v>37842.870999999999</v>
      </c>
      <c r="AC20" s="154">
        <f t="shared" si="37"/>
        <v>40547.094000000005</v>
      </c>
      <c r="AD20" s="154">
        <f t="shared" ref="AD20" si="38">SUM(AD7:AD9)</f>
        <v>42274.478999999992</v>
      </c>
      <c r="AE20" s="154">
        <f t="shared" si="37"/>
        <v>43123.891000000003</v>
      </c>
      <c r="AF20" s="202">
        <f>IF(AF9="","",SUM(AF7:AF9))</f>
        <v>51384.464999999997</v>
      </c>
      <c r="AG20" s="61">
        <f t="shared" si="16"/>
        <v>0.19155446803258067</v>
      </c>
      <c r="AI20" s="124">
        <f t="shared" si="28"/>
        <v>0.45277968317460826</v>
      </c>
      <c r="AJ20" s="156">
        <f t="shared" si="28"/>
        <v>0.44870661372088694</v>
      </c>
      <c r="AK20" s="156">
        <f t="shared" ref="AK20:AN22" si="39">(U20/D20)*10</f>
        <v>0.50886638186154198</v>
      </c>
      <c r="AL20" s="156">
        <f t="shared" si="39"/>
        <v>0.84793395958055684</v>
      </c>
      <c r="AM20" s="156">
        <f t="shared" si="39"/>
        <v>0.51108233390281399</v>
      </c>
      <c r="AN20" s="156">
        <f t="shared" si="39"/>
        <v>0.49088216019454722</v>
      </c>
      <c r="AO20" s="156">
        <f t="shared" si="30"/>
        <v>0.54831710384815791</v>
      </c>
      <c r="AP20" s="156">
        <f t="shared" si="30"/>
        <v>0.55228274555367829</v>
      </c>
      <c r="AQ20" s="156">
        <f t="shared" si="30"/>
        <v>0.82827338216980306</v>
      </c>
      <c r="AR20" s="156">
        <f t="shared" si="30"/>
        <v>0.5822917733184545</v>
      </c>
      <c r="AS20" s="156">
        <f t="shared" si="30"/>
        <v>0.63263850085103401</v>
      </c>
      <c r="AT20" s="156">
        <f t="shared" si="11"/>
        <v>0.51688185682341559</v>
      </c>
      <c r="AU20" s="156">
        <f t="shared" si="12"/>
        <v>0.66077094684361415</v>
      </c>
      <c r="AV20" s="156">
        <f t="shared" si="12"/>
        <v>0.66018522098101151</v>
      </c>
      <c r="AW20" s="61">
        <f t="shared" si="33"/>
        <v>-8.8642799051705603E-4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40">SUM(E10:E12)</f>
        <v>410436.21999999991</v>
      </c>
      <c r="F21" s="154">
        <f t="shared" si="40"/>
        <v>511451.39999999991</v>
      </c>
      <c r="G21" s="154">
        <f t="shared" si="40"/>
        <v>582701.47000000009</v>
      </c>
      <c r="H21" s="154">
        <f t="shared" si="40"/>
        <v>438564.12</v>
      </c>
      <c r="I21" s="154">
        <f t="shared" si="40"/>
        <v>651591.7899999998</v>
      </c>
      <c r="J21" s="154">
        <f t="shared" si="40"/>
        <v>433350.24</v>
      </c>
      <c r="K21" s="154">
        <f t="shared" si="40"/>
        <v>722229.66999999993</v>
      </c>
      <c r="L21" s="154">
        <f t="shared" si="40"/>
        <v>641359.04</v>
      </c>
      <c r="M21" s="154">
        <f t="shared" ref="M21" si="41">SUM(M10:M12)</f>
        <v>787392.28999999992</v>
      </c>
      <c r="N21" s="154">
        <f t="shared" si="40"/>
        <v>733028.42999999993</v>
      </c>
      <c r="O21" s="140">
        <f>IF(O12="","",SUM(O10:O12))</f>
        <v>815085.92</v>
      </c>
      <c r="P21" s="102">
        <f t="shared" ref="P21" si="42">IF(O21="","",(O21-N21)/N21)</f>
        <v>0.11194312067814356</v>
      </c>
      <c r="R21" s="109" t="s">
        <v>86</v>
      </c>
      <c r="S21" s="19">
        <f>SUM(S10:S12)</f>
        <v>20822.173999999999</v>
      </c>
      <c r="T21" s="154">
        <f t="shared" ref="T21" si="43">SUM(T10:T12)</f>
        <v>16993.961000000003</v>
      </c>
      <c r="U21" s="154">
        <f>SUM(U10:U12)</f>
        <v>20306.538000000008</v>
      </c>
      <c r="V21" s="154">
        <f t="shared" ref="V21:AE21" si="44">SUM(V10:V12)</f>
        <v>32580.996999999992</v>
      </c>
      <c r="W21" s="154">
        <f t="shared" si="44"/>
        <v>26623.229000000007</v>
      </c>
      <c r="X21" s="154">
        <f t="shared" si="44"/>
        <v>30060.606000000007</v>
      </c>
      <c r="Y21" s="154">
        <f t="shared" si="44"/>
        <v>25330.112999999998</v>
      </c>
      <c r="Z21" s="154">
        <f t="shared" si="44"/>
        <v>36181.829000000005</v>
      </c>
      <c r="AA21" s="154">
        <f t="shared" si="44"/>
        <v>36659.758999999998</v>
      </c>
      <c r="AB21" s="154">
        <f t="shared" si="44"/>
        <v>39251.351000000017</v>
      </c>
      <c r="AC21" s="154">
        <f t="shared" si="44"/>
        <v>36974.111999999994</v>
      </c>
      <c r="AD21" s="154">
        <f t="shared" ref="AD21" si="45">SUM(AD10:AD12)</f>
        <v>42339.286999999997</v>
      </c>
      <c r="AE21" s="154">
        <f t="shared" si="44"/>
        <v>50640.62</v>
      </c>
      <c r="AF21" s="202">
        <f>IF(AF12="","",SUM(AF10:AF12))</f>
        <v>52204.33199999998</v>
      </c>
      <c r="AG21" s="52">
        <f t="shared" si="16"/>
        <v>3.0878610885885237E-2</v>
      </c>
      <c r="AI21" s="125">
        <f t="shared" si="28"/>
        <v>0.4635433813049899</v>
      </c>
      <c r="AJ21" s="157">
        <f t="shared" si="28"/>
        <v>0.4709352422927755</v>
      </c>
      <c r="AK21" s="157">
        <f t="shared" si="39"/>
        <v>0.56658857702200172</v>
      </c>
      <c r="AL21" s="157">
        <f t="shared" si="39"/>
        <v>0.7938138841645116</v>
      </c>
      <c r="AM21" s="157">
        <f t="shared" si="39"/>
        <v>0.52054269477021697</v>
      </c>
      <c r="AN21" s="157">
        <f t="shared" si="39"/>
        <v>0.51588347631935783</v>
      </c>
      <c r="AO21" s="157">
        <f t="shared" si="30"/>
        <v>0.57756920470374995</v>
      </c>
      <c r="AP21" s="157">
        <f t="shared" si="30"/>
        <v>0.55528368459031718</v>
      </c>
      <c r="AQ21" s="157">
        <f t="shared" si="30"/>
        <v>0.84596143295086201</v>
      </c>
      <c r="AR21" s="157">
        <f t="shared" si="30"/>
        <v>0.54347464013767288</v>
      </c>
      <c r="AS21" s="157">
        <f t="shared" si="30"/>
        <v>0.57649631008553326</v>
      </c>
      <c r="AT21" s="157">
        <f t="shared" si="11"/>
        <v>0.53771528547733172</v>
      </c>
      <c r="AU21" s="157">
        <f t="shared" si="12"/>
        <v>0.69084114513812245</v>
      </c>
      <c r="AV21" s="157">
        <f t="shared" ref="AV21" si="46">(AF21/O21)*10</f>
        <v>0.64047642977319463</v>
      </c>
      <c r="AW21" s="52">
        <f t="shared" ref="AW21" si="47">IF(AV21="","",(AV21-AU21)/AU21)</f>
        <v>-7.2903468068419991E-2</v>
      </c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48">SUM(E13:E15)</f>
        <v>431446.86999999988</v>
      </c>
      <c r="F22" s="154">
        <f t="shared" si="48"/>
        <v>682723.02999999991</v>
      </c>
      <c r="G22" s="154">
        <f t="shared" si="48"/>
        <v>626913.08999999985</v>
      </c>
      <c r="H22" s="154">
        <f t="shared" si="48"/>
        <v>458823.13999999961</v>
      </c>
      <c r="I22" s="154">
        <f t="shared" si="48"/>
        <v>516420.31999999972</v>
      </c>
      <c r="J22" s="154">
        <f t="shared" si="48"/>
        <v>514480.41000000003</v>
      </c>
      <c r="K22" s="154">
        <f t="shared" si="48"/>
        <v>823375.22000000055</v>
      </c>
      <c r="L22" s="154">
        <f t="shared" si="48"/>
        <v>766069.49</v>
      </c>
      <c r="M22" s="154">
        <f t="shared" ref="M22" si="49">SUM(M13:M15)</f>
        <v>684091.10999999964</v>
      </c>
      <c r="N22" s="154">
        <f t="shared" si="48"/>
        <v>752818.34999999928</v>
      </c>
      <c r="O22" s="154"/>
      <c r="P22" s="52"/>
      <c r="R22" s="109" t="s">
        <v>87</v>
      </c>
      <c r="S22" s="19">
        <f>SUM(S13:S15)</f>
        <v>25135.716000000004</v>
      </c>
      <c r="T22" s="154">
        <f t="shared" ref="T22" si="50">SUM(T13:T15)</f>
        <v>23908.640999999996</v>
      </c>
      <c r="U22" s="154">
        <f>SUM(U13:U15)</f>
        <v>23069.980999999996</v>
      </c>
      <c r="V22" s="154">
        <f t="shared" ref="V22:AE22" si="51">SUM(V13:V15)</f>
        <v>32504.29800000001</v>
      </c>
      <c r="W22" s="154">
        <f t="shared" si="51"/>
        <v>33772.178999999996</v>
      </c>
      <c r="X22" s="154">
        <f t="shared" si="51"/>
        <v>31879.368999999995</v>
      </c>
      <c r="Y22" s="154">
        <f t="shared" si="51"/>
        <v>27356.271000000008</v>
      </c>
      <c r="Z22" s="154">
        <f t="shared" si="51"/>
        <v>32668.917000000012</v>
      </c>
      <c r="AA22" s="154">
        <f t="shared" si="51"/>
        <v>41788.728000000003</v>
      </c>
      <c r="AB22" s="154">
        <f t="shared" si="51"/>
        <v>42542.01</v>
      </c>
      <c r="AC22" s="154">
        <f t="shared" si="51"/>
        <v>45356.519000000008</v>
      </c>
      <c r="AD22" s="154">
        <f t="shared" ref="AD22" si="52">SUM(AD13:AD15)</f>
        <v>41128.285999999993</v>
      </c>
      <c r="AE22" s="154">
        <f t="shared" si="51"/>
        <v>52942.623999999996</v>
      </c>
      <c r="AF22" s="202" t="str">
        <f>IF(AF15="","",SUM(AF13:AF15))</f>
        <v/>
      </c>
      <c r="AG22" s="52" t="str">
        <f t="shared" si="16"/>
        <v/>
      </c>
      <c r="AI22" s="125">
        <f t="shared" si="28"/>
        <v>0.49145504558914899</v>
      </c>
      <c r="AJ22" s="157">
        <f t="shared" si="28"/>
        <v>0.48945196647429901</v>
      </c>
      <c r="AK22" s="157">
        <f t="shared" si="39"/>
        <v>0.72415411933385454</v>
      </c>
      <c r="AL22" s="157">
        <f t="shared" si="39"/>
        <v>0.75337892705074017</v>
      </c>
      <c r="AM22" s="157">
        <f t="shared" si="39"/>
        <v>0.49466881174346788</v>
      </c>
      <c r="AN22" s="157">
        <f t="shared" si="39"/>
        <v>0.50851337304186772</v>
      </c>
      <c r="AO22" s="157">
        <f t="shared" si="30"/>
        <v>0.59622692525926291</v>
      </c>
      <c r="AP22" s="157">
        <f t="shared" si="30"/>
        <v>0.63260324458185591</v>
      </c>
      <c r="AQ22" s="157">
        <f t="shared" si="30"/>
        <v>0.8122511020390456</v>
      </c>
      <c r="AR22" s="157">
        <f t="shared" si="30"/>
        <v>0.5166782891523013</v>
      </c>
      <c r="AS22" s="157">
        <f t="shared" si="30"/>
        <v>0.59206794673417951</v>
      </c>
      <c r="AT22" s="157">
        <f t="shared" si="11"/>
        <v>0.60121064868099239</v>
      </c>
      <c r="AU22" s="157">
        <f t="shared" si="12"/>
        <v>0.70325894686281276</v>
      </c>
      <c r="AV22" s="157"/>
      <c r="AW22" s="52"/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53">SUM(E16:E18)</f>
        <v>486713.37999999966</v>
      </c>
      <c r="F23" s="155">
        <f t="shared" si="53"/>
        <v>616515.64000000025</v>
      </c>
      <c r="G23" s="155">
        <f t="shared" si="53"/>
        <v>416852.43999999983</v>
      </c>
      <c r="H23" s="155">
        <f t="shared" si="53"/>
        <v>460289.7799999998</v>
      </c>
      <c r="I23" s="155">
        <f t="shared" si="53"/>
        <v>457022.28999999969</v>
      </c>
      <c r="J23" s="155">
        <f t="shared" si="53"/>
        <v>688917.43</v>
      </c>
      <c r="K23" s="155">
        <f t="shared" si="53"/>
        <v>739760.91000000038</v>
      </c>
      <c r="L23" s="155">
        <f t="shared" si="53"/>
        <v>696889.35999999987</v>
      </c>
      <c r="M23" s="155">
        <f t="shared" ref="M23" si="54">SUM(M16:M18)</f>
        <v>681593.02000000014</v>
      </c>
      <c r="N23" s="155">
        <f t="shared" si="53"/>
        <v>832945.81000000052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55">SUM(T16:T18)</f>
        <v>24824.359</v>
      </c>
      <c r="U23" s="155">
        <f>SUM(U16:U18)</f>
        <v>25786.902000000006</v>
      </c>
      <c r="V23" s="155">
        <f t="shared" ref="V23:AE23" si="56">SUM(V16:V18)</f>
        <v>34340.337000000007</v>
      </c>
      <c r="W23" s="155">
        <f t="shared" si="56"/>
        <v>38207.429000000004</v>
      </c>
      <c r="X23" s="155">
        <f t="shared" si="56"/>
        <v>28571.173999999999</v>
      </c>
      <c r="Y23" s="155">
        <f t="shared" si="56"/>
        <v>33006.81</v>
      </c>
      <c r="Z23" s="155">
        <f t="shared" si="56"/>
        <v>39040.758000000002</v>
      </c>
      <c r="AA23" s="155">
        <f t="shared" si="56"/>
        <v>48079.73</v>
      </c>
      <c r="AB23" s="155">
        <f t="shared" si="56"/>
        <v>49572.105999999992</v>
      </c>
      <c r="AC23" s="155">
        <f t="shared" si="56"/>
        <v>43376.988000000005</v>
      </c>
      <c r="AD23" s="155">
        <f t="shared" ref="AD23" si="57">SUM(AD16:AD18)</f>
        <v>47123.987000000023</v>
      </c>
      <c r="AE23" s="155">
        <f t="shared" si="56"/>
        <v>58636.54</v>
      </c>
      <c r="AF23" s="203" t="str">
        <f>IF(AF18="","",SUM(AF16:AF18))</f>
        <v/>
      </c>
      <c r="AG23" s="55" t="str">
        <f t="shared" si="16"/>
        <v/>
      </c>
      <c r="AI23" s="126">
        <f t="shared" si="28"/>
        <v>0.55445366590058986</v>
      </c>
      <c r="AJ23" s="158">
        <f t="shared" si="28"/>
        <v>0.58274025510480154</v>
      </c>
      <c r="AK23" s="158">
        <f t="shared" ref="AK23:AS23" si="58">IF(AK18="","",(U23/D23)*10)</f>
        <v>0.91766659206541912</v>
      </c>
      <c r="AL23" s="158">
        <f t="shared" si="58"/>
        <v>0.70555563933746857</v>
      </c>
      <c r="AM23" s="158">
        <f t="shared" si="58"/>
        <v>0.61973170704963765</v>
      </c>
      <c r="AN23" s="158">
        <f t="shared" si="58"/>
        <v>0.68540258514499786</v>
      </c>
      <c r="AO23" s="158">
        <f t="shared" si="58"/>
        <v>0.71708761380711117</v>
      </c>
      <c r="AP23" s="158">
        <f t="shared" si="58"/>
        <v>0.85424187953721087</v>
      </c>
      <c r="AQ23" s="158">
        <f t="shared" si="58"/>
        <v>0.69790264995908136</v>
      </c>
      <c r="AR23" s="158">
        <f t="shared" si="58"/>
        <v>0.67010983318921202</v>
      </c>
      <c r="AS23" s="158">
        <f t="shared" si="58"/>
        <v>0.62243722590340611</v>
      </c>
      <c r="AT23" s="158">
        <f t="shared" ref="AT23" si="59">IF(AT18="","",(AD23/M23)*10)</f>
        <v>0.69138012886340905</v>
      </c>
      <c r="AU23" s="158">
        <f t="shared" ref="AU23" si="60">IF(AU18="","",(AE23/N23)*10)</f>
        <v>0.70396584382842342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33" t="s">
        <v>2</v>
      </c>
      <c r="B26" s="335" t="s">
        <v>71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30"/>
      <c r="P26" s="338" t="str">
        <f>P4</f>
        <v>D       2023/2022</v>
      </c>
      <c r="R26" s="336" t="s">
        <v>3</v>
      </c>
      <c r="S26" s="328" t="s">
        <v>71</v>
      </c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30"/>
      <c r="AG26" s="338" t="str">
        <f>P26</f>
        <v>D       2023/2022</v>
      </c>
      <c r="AI26" s="328" t="s">
        <v>71</v>
      </c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30"/>
      <c r="AW26" s="338" t="str">
        <f>AG26</f>
        <v>D       2023/2022</v>
      </c>
      <c r="AY26" s="105"/>
      <c r="AZ26" s="105"/>
    </row>
    <row r="27" spans="1:52" ht="20.100000000000001" customHeight="1" thickBot="1" x14ac:dyDescent="0.3">
      <c r="A27" s="334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39"/>
      <c r="R27" s="337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9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39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189330.19999999984</v>
      </c>
      <c r="O29" s="112">
        <v>208685.84999999992</v>
      </c>
      <c r="P29" s="61">
        <f>IF(O29="","",(O29-N29)/N29)</f>
        <v>0.10223223764618691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12141.410000000002</v>
      </c>
      <c r="AF29" s="112">
        <v>14447.574999999997</v>
      </c>
      <c r="AG29" s="61">
        <f>IF(AF29="","",(AF29-AE29)/AE29)</f>
        <v>0.18994210721818924</v>
      </c>
      <c r="AI29" s="124">
        <f t="shared" ref="AI29:AI38" si="61">(S29/B29)*10</f>
        <v>0.44749494995804673</v>
      </c>
      <c r="AJ29" s="156">
        <f t="shared" ref="AJ29:AJ38" si="62">(T29/C29)*10</f>
        <v>0.42199049962249885</v>
      </c>
      <c r="AK29" s="156">
        <f t="shared" ref="AK29:AK38" si="63">(U29/D29)*10</f>
        <v>0.47202259593859536</v>
      </c>
      <c r="AL29" s="156">
        <f t="shared" ref="AL29:AL38" si="64">(V29/E29)*10</f>
        <v>0.8081632158864277</v>
      </c>
      <c r="AM29" s="156">
        <f t="shared" ref="AM29:AM38" si="65">(W29/F29)*10</f>
        <v>0.50550044106984959</v>
      </c>
      <c r="AN29" s="156">
        <f t="shared" ref="AN29:AN38" si="66">(X29/G29)*10</f>
        <v>0.47895812371298058</v>
      </c>
      <c r="AO29" s="156">
        <f t="shared" ref="AO29:AO38" si="67">(Y29/H29)*10</f>
        <v>0.58749022877813117</v>
      </c>
      <c r="AP29" s="156">
        <f t="shared" ref="AP29:AP38" si="68">(Z29/I29)*10</f>
        <v>0.55261592323817688</v>
      </c>
      <c r="AQ29" s="156">
        <f t="shared" ref="AQ29:AQ38" si="69">(AA29/J29)*10</f>
        <v>0.77172992674881657</v>
      </c>
      <c r="AR29" s="156">
        <f t="shared" ref="AR29:AR38" si="70">(AB29/K29)*10</f>
        <v>0.59323467465978674</v>
      </c>
      <c r="AS29" s="156">
        <f t="shared" ref="AS29:AS38" si="71">(AC29/L29)*10</f>
        <v>0.61384805672702092</v>
      </c>
      <c r="AT29" s="156">
        <f t="shared" ref="AT29:AT38" si="72">(AD29/M29)*10</f>
        <v>0.53656597117584959</v>
      </c>
      <c r="AU29" s="156">
        <f t="shared" ref="AU29:AU38" si="73">(AE29/N29)*10</f>
        <v>0.64128226769950125</v>
      </c>
      <c r="AV29" s="156">
        <f t="shared" ref="AV29:AV33" si="74">(AF29/O29)*10</f>
        <v>0.69231215245307731</v>
      </c>
      <c r="AW29" s="61">
        <f t="shared" ref="AW29" si="75">IF(AV29="","",(AV29-AU29)/AU29)</f>
        <v>7.957476344486758E-2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265295.4699999998</v>
      </c>
      <c r="O30" s="119">
        <v>263421.92999999988</v>
      </c>
      <c r="P30" s="52">
        <f t="shared" ref="P30:P45" si="76">IF(O30="","",(O30-N30)/N30)</f>
        <v>-7.0620881690890624E-3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16621.906999999996</v>
      </c>
      <c r="AF30" s="119">
        <v>16093.979999999998</v>
      </c>
      <c r="AG30" s="52">
        <f t="shared" ref="AG30:AG45" si="77">IF(AF30="","",(AF30-AE30)/AE30)</f>
        <v>-3.1760916482085837E-2</v>
      </c>
      <c r="AI30" s="125">
        <f t="shared" si="61"/>
        <v>0.46047109354109889</v>
      </c>
      <c r="AJ30" s="157">
        <f t="shared" si="62"/>
        <v>0.45757226895448566</v>
      </c>
      <c r="AK30" s="157">
        <f t="shared" si="63"/>
        <v>0.5419617422671561</v>
      </c>
      <c r="AL30" s="157">
        <f t="shared" si="64"/>
        <v>0.82888642292733761</v>
      </c>
      <c r="AM30" s="157">
        <f t="shared" si="65"/>
        <v>0.50636300335303253</v>
      </c>
      <c r="AN30" s="157">
        <f t="shared" si="66"/>
        <v>0.48905442795728249</v>
      </c>
      <c r="AO30" s="157">
        <f t="shared" si="67"/>
        <v>0.51556937685642856</v>
      </c>
      <c r="AP30" s="157">
        <f t="shared" si="68"/>
        <v>0.54755948056577153</v>
      </c>
      <c r="AQ30" s="157">
        <f t="shared" si="69"/>
        <v>0.92171330852361721</v>
      </c>
      <c r="AR30" s="157">
        <f t="shared" si="70"/>
        <v>0.57411865515950256</v>
      </c>
      <c r="AS30" s="157">
        <f t="shared" si="71"/>
        <v>0.6218671970115851</v>
      </c>
      <c r="AT30" s="157">
        <f t="shared" si="72"/>
        <v>0.49425784549142993</v>
      </c>
      <c r="AU30" s="157">
        <f t="shared" si="73"/>
        <v>0.62654318974990453</v>
      </c>
      <c r="AV30" s="157">
        <f t="shared" si="74"/>
        <v>0.61095824482039163</v>
      </c>
      <c r="AW30" s="52">
        <f t="shared" ref="AW30" si="78">IF(AV30="","",(AV30-AU30)/AU30)</f>
        <v>-2.4874494184086333E-2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197385.46999999997</v>
      </c>
      <c r="O31" s="119">
        <v>305335.30999999994</v>
      </c>
      <c r="P31" s="52">
        <f t="shared" si="76"/>
        <v>0.54689861416850993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13728.199000000006</v>
      </c>
      <c r="AF31" s="119">
        <v>19946.481000000007</v>
      </c>
      <c r="AG31" s="52">
        <f t="shared" si="77"/>
        <v>0.45295686637409599</v>
      </c>
      <c r="AI31" s="125">
        <f t="shared" si="61"/>
        <v>0.44241062088628053</v>
      </c>
      <c r="AJ31" s="157">
        <f t="shared" si="62"/>
        <v>0.44000691509090828</v>
      </c>
      <c r="AK31" s="157">
        <f t="shared" si="63"/>
        <v>0.50306153781226581</v>
      </c>
      <c r="AL31" s="157">
        <f t="shared" si="64"/>
        <v>0.908169034292719</v>
      </c>
      <c r="AM31" s="157">
        <f t="shared" si="65"/>
        <v>0.50798316681623246</v>
      </c>
      <c r="AN31" s="157">
        <f t="shared" si="66"/>
        <v>0.49726565111971294</v>
      </c>
      <c r="AO31" s="157">
        <f t="shared" si="67"/>
        <v>0.53652846921584385</v>
      </c>
      <c r="AP31" s="157">
        <f t="shared" si="68"/>
        <v>0.5373482716568041</v>
      </c>
      <c r="AQ31" s="157">
        <f t="shared" si="69"/>
        <v>0.78173472362263119</v>
      </c>
      <c r="AR31" s="157">
        <f t="shared" si="70"/>
        <v>0.56172228676028879</v>
      </c>
      <c r="AS31" s="157">
        <f t="shared" si="71"/>
        <v>0.61636897129854362</v>
      </c>
      <c r="AT31" s="157">
        <f t="shared" si="72"/>
        <v>0.51111633914897814</v>
      </c>
      <c r="AU31" s="157">
        <f t="shared" si="73"/>
        <v>0.69550200427620168</v>
      </c>
      <c r="AV31" s="157">
        <f t="shared" si="74"/>
        <v>0.65326479927919279</v>
      </c>
      <c r="AW31" s="52">
        <f t="shared" ref="AW31" si="79">IF(AV31="","",(AV31-AU31)/AU31)</f>
        <v>-6.0729091702567427E-2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208852.24</v>
      </c>
      <c r="O32" s="119">
        <v>257664.72000000006</v>
      </c>
      <c r="P32" s="52">
        <f t="shared" si="76"/>
        <v>0.23371777099446034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15175.933000000003</v>
      </c>
      <c r="AF32" s="119">
        <v>16054.604999999994</v>
      </c>
      <c r="AG32" s="52">
        <f t="shared" si="77"/>
        <v>5.7899043175796257E-2</v>
      </c>
      <c r="AI32" s="125">
        <f t="shared" si="61"/>
        <v>0.4117380456536428</v>
      </c>
      <c r="AJ32" s="157">
        <f t="shared" si="62"/>
        <v>0.45017323810756427</v>
      </c>
      <c r="AK32" s="157">
        <f t="shared" si="63"/>
        <v>0.53052169146380823</v>
      </c>
      <c r="AL32" s="157">
        <f t="shared" si="64"/>
        <v>0.79315079340313666</v>
      </c>
      <c r="AM32" s="157">
        <f t="shared" si="65"/>
        <v>0.54920904241465762</v>
      </c>
      <c r="AN32" s="157">
        <f t="shared" si="66"/>
        <v>0.49231320433642595</v>
      </c>
      <c r="AO32" s="157">
        <f t="shared" si="67"/>
        <v>0.55148844538658548</v>
      </c>
      <c r="AP32" s="157">
        <f t="shared" si="68"/>
        <v>0.52949059732220316</v>
      </c>
      <c r="AQ32" s="157">
        <f t="shared" si="69"/>
        <v>0.75728905420077208</v>
      </c>
      <c r="AR32" s="157">
        <f t="shared" si="70"/>
        <v>0.52733538616375741</v>
      </c>
      <c r="AS32" s="157">
        <f t="shared" si="71"/>
        <v>0.60476032121983347</v>
      </c>
      <c r="AT32" s="157">
        <f t="shared" si="72"/>
        <v>0.54429927333323636</v>
      </c>
      <c r="AU32" s="157">
        <f t="shared" si="73"/>
        <v>0.72663491662813884</v>
      </c>
      <c r="AV32" s="157">
        <f t="shared" si="74"/>
        <v>0.62308122741832839</v>
      </c>
      <c r="AW32" s="52">
        <f t="shared" ref="AW32:AW33" si="80">IF(AV32="","",(AV32-AU32)/AU32)</f>
        <v>-0.1425113035998033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297743.68000000011</v>
      </c>
      <c r="O33" s="119">
        <v>259162.39999999982</v>
      </c>
      <c r="P33" s="52">
        <f t="shared" si="76"/>
        <v>-0.12957883774392887</v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20165.158999999996</v>
      </c>
      <c r="AF33" s="119">
        <v>17291.054999999989</v>
      </c>
      <c r="AG33" s="52">
        <f t="shared" si="77"/>
        <v>-0.1425282091750433</v>
      </c>
      <c r="AI33" s="125">
        <f t="shared" si="61"/>
        <v>0.49547514696423517</v>
      </c>
      <c r="AJ33" s="157">
        <f t="shared" si="62"/>
        <v>0.46184732439637305</v>
      </c>
      <c r="AK33" s="157">
        <f t="shared" si="63"/>
        <v>0.58455084732547036</v>
      </c>
      <c r="AL33" s="157">
        <f t="shared" si="64"/>
        <v>0.78769456194735565</v>
      </c>
      <c r="AM33" s="157">
        <f t="shared" si="65"/>
        <v>0.4740445861025222</v>
      </c>
      <c r="AN33" s="157">
        <f t="shared" si="66"/>
        <v>0.52641405214864356</v>
      </c>
      <c r="AO33" s="157">
        <f t="shared" si="67"/>
        <v>0.57203930554337168</v>
      </c>
      <c r="AP33" s="157">
        <f t="shared" si="68"/>
        <v>0.53330507840023977</v>
      </c>
      <c r="AQ33" s="157">
        <f t="shared" si="69"/>
        <v>0.97449836694611214</v>
      </c>
      <c r="AR33" s="157">
        <f t="shared" si="70"/>
        <v>0.53612416504160132</v>
      </c>
      <c r="AS33" s="157">
        <f t="shared" si="71"/>
        <v>0.50677934421259097</v>
      </c>
      <c r="AT33" s="157">
        <f t="shared" si="72"/>
        <v>0.50484087413609458</v>
      </c>
      <c r="AU33" s="157">
        <f t="shared" si="73"/>
        <v>0.67726572735313773</v>
      </c>
      <c r="AV33" s="157">
        <f t="shared" si="74"/>
        <v>0.66718995502433998</v>
      </c>
      <c r="AW33" s="52">
        <f t="shared" si="80"/>
        <v>-1.4877133039310098E-2</v>
      </c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225711.80999999991</v>
      </c>
      <c r="O34" s="119">
        <v>297808.39000000036</v>
      </c>
      <c r="P34" s="52">
        <f t="shared" si="76"/>
        <v>0.31941873134596049</v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14534.652000000002</v>
      </c>
      <c r="AF34" s="119">
        <v>18197.751999999997</v>
      </c>
      <c r="AG34" s="52">
        <f t="shared" si="77"/>
        <v>0.25202529788810868</v>
      </c>
      <c r="AI34" s="125">
        <f t="shared" si="61"/>
        <v>0.48672862985073784</v>
      </c>
      <c r="AJ34" s="157">
        <f t="shared" si="62"/>
        <v>0.49688825876595721</v>
      </c>
      <c r="AK34" s="157">
        <f t="shared" si="63"/>
        <v>0.56924809937044796</v>
      </c>
      <c r="AL34" s="157">
        <f t="shared" si="64"/>
        <v>0.78543559483657488</v>
      </c>
      <c r="AM34" s="157">
        <f t="shared" si="65"/>
        <v>0.54207508867396426</v>
      </c>
      <c r="AN34" s="157">
        <f t="shared" si="66"/>
        <v>0.51283586940978365</v>
      </c>
      <c r="AO34" s="157">
        <f t="shared" si="67"/>
        <v>0.58706569068968495</v>
      </c>
      <c r="AP34" s="157">
        <f t="shared" si="68"/>
        <v>0.58568978626091728</v>
      </c>
      <c r="AQ34" s="157">
        <f t="shared" si="69"/>
        <v>0.80425854872244606</v>
      </c>
      <c r="AR34" s="157">
        <f t="shared" si="70"/>
        <v>0.55167855015599043</v>
      </c>
      <c r="AS34" s="157">
        <f t="shared" si="71"/>
        <v>0.60866792877006426</v>
      </c>
      <c r="AT34" s="157">
        <f t="shared" si="72"/>
        <v>0.52479645779906703</v>
      </c>
      <c r="AU34" s="157">
        <f t="shared" si="73"/>
        <v>0.64394734152368938</v>
      </c>
      <c r="AV34" s="157">
        <f t="shared" ref="AV34" si="81">(AF34/O34)*10</f>
        <v>0.61105571941744063</v>
      </c>
      <c r="AW34" s="52">
        <f t="shared" ref="AW34" si="82">IF(AV34="","",(AV34-AU34)/AU34)</f>
        <v>-5.1078123916812122E-2</v>
      </c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235748.01999999987</v>
      </c>
      <c r="O35" s="119">
        <v>255738.4800000001</v>
      </c>
      <c r="P35" s="52">
        <f t="shared" si="76"/>
        <v>8.4795876546493315E-2</v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16599.758999999998</v>
      </c>
      <c r="AF35" s="119">
        <v>17347.723999999998</v>
      </c>
      <c r="AG35" s="52">
        <f t="shared" si="77"/>
        <v>4.5058786696843024E-2</v>
      </c>
      <c r="AI35" s="125">
        <f t="shared" si="61"/>
        <v>0.53410624801970208</v>
      </c>
      <c r="AJ35" s="157">
        <f t="shared" si="62"/>
        <v>0.48911992034573448</v>
      </c>
      <c r="AK35" s="157">
        <f t="shared" si="63"/>
        <v>0.65603956133015395</v>
      </c>
      <c r="AL35" s="157">
        <f t="shared" si="64"/>
        <v>0.7829523620224994</v>
      </c>
      <c r="AM35" s="157">
        <f t="shared" si="65"/>
        <v>0.48743234098377025</v>
      </c>
      <c r="AN35" s="157">
        <f t="shared" si="66"/>
        <v>0.51699036414929667</v>
      </c>
      <c r="AO35" s="157">
        <f t="shared" si="67"/>
        <v>0.56911382540516675</v>
      </c>
      <c r="AP35" s="157">
        <f t="shared" si="68"/>
        <v>0.55942287943501878</v>
      </c>
      <c r="AQ35" s="157">
        <f t="shared" si="69"/>
        <v>0.8067909093137946</v>
      </c>
      <c r="AR35" s="157">
        <f t="shared" si="70"/>
        <v>0.5090389090704629</v>
      </c>
      <c r="AS35" s="157">
        <f t="shared" si="71"/>
        <v>0.57789179127346701</v>
      </c>
      <c r="AT35" s="157">
        <f t="shared" si="72"/>
        <v>0.55789707265191923</v>
      </c>
      <c r="AU35" s="157">
        <f t="shared" si="73"/>
        <v>0.70413142812397767</v>
      </c>
      <c r="AV35" s="157">
        <f t="shared" ref="AV35" si="83">(AF35/O35)*10</f>
        <v>0.67833843385633597</v>
      </c>
      <c r="AW35" s="52">
        <f t="shared" ref="AW35" si="84">IF(AV35="","",(AV35-AU35)/AU35)</f>
        <v>-3.6630937403777243E-2</v>
      </c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242415.37999999992</v>
      </c>
      <c r="O36" s="119"/>
      <c r="P36" s="52" t="str">
        <f t="shared" si="76"/>
        <v/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16420.567999999999</v>
      </c>
      <c r="AF36" s="119"/>
      <c r="AG36" s="52" t="str">
        <f t="shared" si="77"/>
        <v/>
      </c>
      <c r="AI36" s="125">
        <f t="shared" si="61"/>
        <v>0.44176385961468218</v>
      </c>
      <c r="AJ36" s="157">
        <f t="shared" si="62"/>
        <v>0.42017785877420555</v>
      </c>
      <c r="AK36" s="157">
        <f t="shared" si="63"/>
        <v>0.63948363387771534</v>
      </c>
      <c r="AL36" s="157">
        <f t="shared" si="64"/>
        <v>0.71120273013234991</v>
      </c>
      <c r="AM36" s="157">
        <f t="shared" si="65"/>
        <v>0.43360371542738207</v>
      </c>
      <c r="AN36" s="157">
        <f t="shared" si="66"/>
        <v>0.45907066820991294</v>
      </c>
      <c r="AO36" s="157">
        <f t="shared" si="67"/>
        <v>0.59928518991605073</v>
      </c>
      <c r="AP36" s="157">
        <f t="shared" si="68"/>
        <v>0.5807675710119673</v>
      </c>
      <c r="AQ36" s="157">
        <f t="shared" si="69"/>
        <v>0.76451061502797446</v>
      </c>
      <c r="AR36" s="157">
        <f t="shared" si="70"/>
        <v>0.49793317713264845</v>
      </c>
      <c r="AS36" s="157">
        <f t="shared" si="71"/>
        <v>0.55159727832865624</v>
      </c>
      <c r="AT36" s="157">
        <f t="shared" si="72"/>
        <v>0.58152630944673145</v>
      </c>
      <c r="AU36" s="157">
        <f t="shared" si="73"/>
        <v>0.67737319307050581</v>
      </c>
      <c r="AV36" s="157"/>
      <c r="AW36" s="52"/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273711.0299999998</v>
      </c>
      <c r="O37" s="119"/>
      <c r="P37" s="52" t="str">
        <f t="shared" si="76"/>
        <v/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19295.445999999996</v>
      </c>
      <c r="AF37" s="119"/>
      <c r="AG37" s="52" t="str">
        <f t="shared" si="77"/>
        <v/>
      </c>
      <c r="AI37" s="125">
        <f t="shared" si="61"/>
        <v>0.48486363856011194</v>
      </c>
      <c r="AJ37" s="157">
        <f t="shared" si="62"/>
        <v>0.56136104589017211</v>
      </c>
      <c r="AK37" s="157">
        <f t="shared" si="63"/>
        <v>0.91494056270845225</v>
      </c>
      <c r="AL37" s="157">
        <f t="shared" si="64"/>
        <v>0.73397337983951261</v>
      </c>
      <c r="AM37" s="157">
        <f t="shared" si="65"/>
        <v>0.54686443981211563</v>
      </c>
      <c r="AN37" s="157">
        <f t="shared" si="66"/>
        <v>0.55361740351046873</v>
      </c>
      <c r="AO37" s="157">
        <f t="shared" si="67"/>
        <v>0.59768837923984341</v>
      </c>
      <c r="AP37" s="157">
        <f t="shared" si="68"/>
        <v>0.78949101429546453</v>
      </c>
      <c r="AQ37" s="157">
        <f t="shared" si="69"/>
        <v>0.85577312393822647</v>
      </c>
      <c r="AR37" s="157">
        <f t="shared" si="70"/>
        <v>0.5392227587309858</v>
      </c>
      <c r="AS37" s="157">
        <f t="shared" si="71"/>
        <v>0.66185996306935324</v>
      </c>
      <c r="AT37" s="157">
        <f t="shared" si="72"/>
        <v>0.66577682346880351</v>
      </c>
      <c r="AU37" s="157">
        <f t="shared" si="73"/>
        <v>0.70495682983619656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259229.09000000003</v>
      </c>
      <c r="O38" s="119"/>
      <c r="P38" s="52" t="str">
        <f t="shared" si="76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17489.275999999998</v>
      </c>
      <c r="AF38" s="119"/>
      <c r="AG38" s="52" t="str">
        <f t="shared" si="77"/>
        <v/>
      </c>
      <c r="AI38" s="125">
        <f t="shared" si="61"/>
        <v>0.50547976786025839</v>
      </c>
      <c r="AJ38" s="157">
        <f t="shared" si="62"/>
        <v>0.61364183688748253</v>
      </c>
      <c r="AK38" s="157">
        <f t="shared" si="63"/>
        <v>0.99143989040046498</v>
      </c>
      <c r="AL38" s="157">
        <f t="shared" si="64"/>
        <v>0.79860824444016809</v>
      </c>
      <c r="AM38" s="157">
        <f t="shared" si="65"/>
        <v>0.61462071336796531</v>
      </c>
      <c r="AN38" s="157">
        <f t="shared" si="66"/>
        <v>0.7179397354111039</v>
      </c>
      <c r="AO38" s="157">
        <f t="shared" si="67"/>
        <v>0.76149967195295487</v>
      </c>
      <c r="AP38" s="157">
        <f t="shared" si="68"/>
        <v>0.82067211196453671</v>
      </c>
      <c r="AQ38" s="157">
        <f t="shared" si="69"/>
        <v>0.76712936250314256</v>
      </c>
      <c r="AR38" s="157">
        <f t="shared" si="70"/>
        <v>0.61919728263479246</v>
      </c>
      <c r="AS38" s="157">
        <f t="shared" si="71"/>
        <v>0.63990474451207224</v>
      </c>
      <c r="AT38" s="157">
        <f t="shared" si="72"/>
        <v>0.62152586797883858</v>
      </c>
      <c r="AU38" s="157">
        <f t="shared" si="73"/>
        <v>0.67466486882317089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276422.24000000005</v>
      </c>
      <c r="O39" s="119"/>
      <c r="P39" s="52" t="str">
        <f t="shared" si="76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20862.162</v>
      </c>
      <c r="AF39" s="119"/>
      <c r="AG39" s="52" t="str">
        <f t="shared" si="77"/>
        <v/>
      </c>
      <c r="AI39" s="125">
        <f t="shared" ref="AI39:AJ45" si="85">(S39/B39)*10</f>
        <v>0.59655396247491954</v>
      </c>
      <c r="AJ39" s="157">
        <f t="shared" si="85"/>
        <v>0.7101543245465749</v>
      </c>
      <c r="AK39" s="157">
        <f t="shared" ref="AK39:AS41" si="86">IF(U39="","",(U39/D39)*10)</f>
        <v>0.82659295097689434</v>
      </c>
      <c r="AL39" s="157">
        <f t="shared" si="86"/>
        <v>0.75542927217629385</v>
      </c>
      <c r="AM39" s="157">
        <f t="shared" si="86"/>
        <v>0.66232957299169615</v>
      </c>
      <c r="AN39" s="157">
        <f t="shared" si="86"/>
        <v>0.69529221532504837</v>
      </c>
      <c r="AO39" s="157">
        <f t="shared" si="86"/>
        <v>0.70882922115899427</v>
      </c>
      <c r="AP39" s="157">
        <f t="shared" si="86"/>
        <v>0.81643127472411259</v>
      </c>
      <c r="AQ39" s="157">
        <f t="shared" si="86"/>
        <v>0.6555002561116402</v>
      </c>
      <c r="AR39" s="157">
        <f t="shared" si="86"/>
        <v>0.68927659143619546</v>
      </c>
      <c r="AS39" s="157">
        <f t="shared" ref="AS39:AS40" si="87">IF(AC39="","",(AC39/L39)*10)</f>
        <v>0.64689754420867462</v>
      </c>
      <c r="AT39" s="157">
        <f t="shared" ref="AT39:AT40" si="88">IF(AD39="","",(AD39/M39)*10)</f>
        <v>0.72799787288130147</v>
      </c>
      <c r="AU39" s="157">
        <f t="shared" ref="AU39:AU40" si="89">IF(AE39="","",(AE39/N39)*10)</f>
        <v>0.75472082130583984</v>
      </c>
      <c r="AV39" s="157" t="str">
        <f t="shared" ref="AV39:AV40" si="90">IF(AF39="","",(AF39/O39)*10)</f>
        <v/>
      </c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297016.51000000018</v>
      </c>
      <c r="O40" s="119"/>
      <c r="P40" s="52" t="str">
        <f t="shared" si="76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19544.043999999998</v>
      </c>
      <c r="AF40" s="119"/>
      <c r="AG40" s="52" t="str">
        <f t="shared" si="77"/>
        <v/>
      </c>
      <c r="AI40" s="125">
        <f t="shared" si="85"/>
        <v>0.56128924309160388</v>
      </c>
      <c r="AJ40" s="157">
        <f t="shared" si="85"/>
        <v>0.49567972006947647</v>
      </c>
      <c r="AK40" s="157">
        <f t="shared" si="86"/>
        <v>0.9790091257525988</v>
      </c>
      <c r="AL40" s="157">
        <f t="shared" si="86"/>
        <v>0.61228139027468687</v>
      </c>
      <c r="AM40" s="157">
        <f t="shared" si="86"/>
        <v>0.5822210241113337</v>
      </c>
      <c r="AN40" s="157">
        <f t="shared" si="86"/>
        <v>0.62664828118918259</v>
      </c>
      <c r="AO40" s="157">
        <f t="shared" si="86"/>
        <v>0.67665809142176681</v>
      </c>
      <c r="AP40" s="157">
        <f t="shared" si="86"/>
        <v>0.91161704676855315</v>
      </c>
      <c r="AQ40" s="157">
        <f t="shared" si="86"/>
        <v>0.66978639445387611</v>
      </c>
      <c r="AR40" s="157">
        <f t="shared" si="86"/>
        <v>0.69632467581771174</v>
      </c>
      <c r="AS40" s="157">
        <f t="shared" si="87"/>
        <v>0.56670328216974419</v>
      </c>
      <c r="AT40" s="157">
        <f t="shared" si="88"/>
        <v>0.70671261274209851</v>
      </c>
      <c r="AU40" s="157">
        <f t="shared" si="89"/>
        <v>0.65801204114882317</v>
      </c>
      <c r="AV40" s="157" t="str">
        <f t="shared" si="90"/>
        <v/>
      </c>
      <c r="AW40" s="52"/>
      <c r="AY40" s="105"/>
      <c r="AZ40" s="105"/>
    </row>
    <row r="41" spans="1:52" ht="20.100000000000001" customHeight="1" thickBot="1" x14ac:dyDescent="0.3">
      <c r="A41" s="35" t="str">
        <f>A19</f>
        <v>jan-julho</v>
      </c>
      <c r="B41" s="167">
        <f>SUM(B29:B35)</f>
        <v>985604.83</v>
      </c>
      <c r="C41" s="168">
        <f t="shared" ref="C41:O41" si="91">SUM(C29:C35)</f>
        <v>866140.62999999989</v>
      </c>
      <c r="D41" s="168">
        <f t="shared" si="91"/>
        <v>824344.1399999999</v>
      </c>
      <c r="E41" s="168">
        <f t="shared" si="91"/>
        <v>858711.42999999993</v>
      </c>
      <c r="F41" s="168">
        <f t="shared" si="91"/>
        <v>1298483.3999999999</v>
      </c>
      <c r="G41" s="168">
        <f t="shared" si="91"/>
        <v>1353731.22</v>
      </c>
      <c r="H41" s="168">
        <f t="shared" si="91"/>
        <v>1031612.6500000001</v>
      </c>
      <c r="I41" s="168">
        <f t="shared" si="91"/>
        <v>1388704.5299999998</v>
      </c>
      <c r="J41" s="168">
        <f t="shared" si="91"/>
        <v>948950.67000000016</v>
      </c>
      <c r="K41" s="168">
        <f t="shared" si="91"/>
        <v>1649416.19</v>
      </c>
      <c r="L41" s="168">
        <f t="shared" si="91"/>
        <v>1566950.92</v>
      </c>
      <c r="M41" s="168">
        <f t="shared" si="91"/>
        <v>1883074.3700000006</v>
      </c>
      <c r="N41" s="168">
        <f t="shared" si="91"/>
        <v>1620066.8899999994</v>
      </c>
      <c r="O41" s="169">
        <f t="shared" si="91"/>
        <v>1847817.08</v>
      </c>
      <c r="P41" s="61">
        <f t="shared" si="76"/>
        <v>0.14058073244123934</v>
      </c>
      <c r="R41" s="109"/>
      <c r="S41" s="167">
        <f>SUM(S29:S35)</f>
        <v>46062.152000000002</v>
      </c>
      <c r="T41" s="168">
        <f t="shared" ref="T41:AF41" si="92">SUM(T29:T35)</f>
        <v>39745.884000000005</v>
      </c>
      <c r="U41" s="168">
        <f t="shared" si="92"/>
        <v>45474.777999999998</v>
      </c>
      <c r="V41" s="168">
        <f t="shared" si="92"/>
        <v>69106.982000000004</v>
      </c>
      <c r="W41" s="168">
        <f t="shared" si="92"/>
        <v>65762.429999999993</v>
      </c>
      <c r="X41" s="168">
        <f t="shared" si="92"/>
        <v>68124.927000000025</v>
      </c>
      <c r="Y41" s="168">
        <f t="shared" si="92"/>
        <v>57688.141000000003</v>
      </c>
      <c r="Z41" s="168">
        <f t="shared" si="92"/>
        <v>76472.451000000015</v>
      </c>
      <c r="AA41" s="168">
        <f t="shared" si="92"/>
        <v>78293.83</v>
      </c>
      <c r="AB41" s="168">
        <f t="shared" si="92"/>
        <v>90438.97600000001</v>
      </c>
      <c r="AC41" s="168">
        <f t="shared" si="92"/>
        <v>92838.607999999993</v>
      </c>
      <c r="AD41" s="168">
        <f t="shared" si="92"/>
        <v>98663.015999999974</v>
      </c>
      <c r="AE41" s="168">
        <f t="shared" si="92"/>
        <v>108967.019</v>
      </c>
      <c r="AF41" s="169">
        <f t="shared" si="92"/>
        <v>119379.17199999998</v>
      </c>
      <c r="AG41" s="61">
        <f t="shared" si="77"/>
        <v>9.5553251759598709E-2</v>
      </c>
      <c r="AI41" s="172">
        <f t="shared" si="85"/>
        <v>0.46734908959405164</v>
      </c>
      <c r="AJ41" s="173">
        <f t="shared" si="85"/>
        <v>0.4588848810844956</v>
      </c>
      <c r="AK41" s="173">
        <f t="shared" si="86"/>
        <v>0.55164798041749896</v>
      </c>
      <c r="AL41" s="173">
        <f t="shared" si="86"/>
        <v>0.80477538304107599</v>
      </c>
      <c r="AM41" s="173">
        <f t="shared" si="86"/>
        <v>0.5064556851477654</v>
      </c>
      <c r="AN41" s="173">
        <f t="shared" si="86"/>
        <v>0.50323820558707388</v>
      </c>
      <c r="AO41" s="173">
        <f t="shared" si="86"/>
        <v>0.55920350530792728</v>
      </c>
      <c r="AP41" s="173">
        <f t="shared" si="86"/>
        <v>0.55067474288429108</v>
      </c>
      <c r="AQ41" s="173">
        <f t="shared" si="86"/>
        <v>0.8250569020621481</v>
      </c>
      <c r="AR41" s="173">
        <f t="shared" si="86"/>
        <v>0.54830901108106633</v>
      </c>
      <c r="AS41" s="173">
        <f t="shared" si="86"/>
        <v>0.59247936112766053</v>
      </c>
      <c r="AT41" s="173">
        <f t="shared" ref="AT41" si="93">IF(AD41="","",(AD41/M41)*10)</f>
        <v>0.52394646526892052</v>
      </c>
      <c r="AU41" s="173">
        <f t="shared" ref="AU41:AV41" si="94">IF(AE41="","",(AE41/N41)*10)</f>
        <v>0.67260814767963095</v>
      </c>
      <c r="AV41" s="173">
        <f t="shared" si="94"/>
        <v>0.64605513874782439</v>
      </c>
      <c r="AW41" s="61">
        <f t="shared" ref="AW41:AW45" si="95">IF(AV41="","",(AV41-AU41)/AU41)</f>
        <v>-3.9477679572287892E-2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96">SUM(E29:E31)</f>
        <v>269354.83</v>
      </c>
      <c r="F42" s="154">
        <f t="shared" si="96"/>
        <v>518885.16000000003</v>
      </c>
      <c r="G42" s="154">
        <f t="shared" si="96"/>
        <v>534367.81999999983</v>
      </c>
      <c r="H42" s="154">
        <f t="shared" si="96"/>
        <v>446495.15</v>
      </c>
      <c r="I42" s="154">
        <f t="shared" si="96"/>
        <v>530104.43999999994</v>
      </c>
      <c r="J42" s="154">
        <f t="shared" si="96"/>
        <v>340089.82</v>
      </c>
      <c r="K42" s="154">
        <f t="shared" si="96"/>
        <v>649570.5</v>
      </c>
      <c r="L42" s="154">
        <f t="shared" si="96"/>
        <v>640253.84</v>
      </c>
      <c r="M42" s="154">
        <f t="shared" ref="M42" si="97">SUM(M29:M31)</f>
        <v>817451.96000000066</v>
      </c>
      <c r="N42" s="154">
        <f t="shared" si="96"/>
        <v>652011.13999999966</v>
      </c>
      <c r="O42" s="119">
        <f>IF(O31="","",SUM(O29:O31))</f>
        <v>777443.08999999973</v>
      </c>
      <c r="P42" s="61">
        <f t="shared" si="76"/>
        <v>0.19237700447878872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98">SUM(V29:V31)</f>
        <v>22740.453000000001</v>
      </c>
      <c r="W42" s="154">
        <f t="shared" si="98"/>
        <v>26284.577999999994</v>
      </c>
      <c r="X42" s="154">
        <f t="shared" si="98"/>
        <v>26114.18</v>
      </c>
      <c r="Y42" s="154">
        <f t="shared" si="98"/>
        <v>24267.392</v>
      </c>
      <c r="Z42" s="154">
        <f t="shared" si="98"/>
        <v>28921.351000000002</v>
      </c>
      <c r="AA42" s="154">
        <f t="shared" si="98"/>
        <v>27891.383000000002</v>
      </c>
      <c r="AB42" s="154">
        <f t="shared" si="98"/>
        <v>37417.438999999998</v>
      </c>
      <c r="AC42" s="154">
        <f t="shared" si="98"/>
        <v>39515.076000000001</v>
      </c>
      <c r="AD42" s="154">
        <f t="shared" ref="AD42:AE42" si="99">SUM(AD29:AD31)</f>
        <v>41893.952999999994</v>
      </c>
      <c r="AE42" s="154">
        <f t="shared" si="99"/>
        <v>42491.516000000003</v>
      </c>
      <c r="AF42" s="119">
        <f>IF(AF31="","",SUM(AF29:AF31))</f>
        <v>50488.036</v>
      </c>
      <c r="AG42" s="61">
        <f t="shared" si="77"/>
        <v>0.18819097911215962</v>
      </c>
      <c r="AI42" s="124">
        <f t="shared" si="85"/>
        <v>0.44877401967325198</v>
      </c>
      <c r="AJ42" s="156">
        <f t="shared" si="85"/>
        <v>0.43910336873301764</v>
      </c>
      <c r="AK42" s="156">
        <f t="shared" ref="AK42:AS44" si="100">(U42/D42)*10</f>
        <v>0.50326831796508742</v>
      </c>
      <c r="AL42" s="156">
        <f t="shared" si="100"/>
        <v>0.84425636622146327</v>
      </c>
      <c r="AM42" s="156">
        <f t="shared" si="100"/>
        <v>0.50655867668290977</v>
      </c>
      <c r="AN42" s="156">
        <f t="shared" si="100"/>
        <v>0.48869297556129054</v>
      </c>
      <c r="AO42" s="156">
        <f t="shared" si="100"/>
        <v>0.54350852411274786</v>
      </c>
      <c r="AP42" s="156">
        <f t="shared" si="100"/>
        <v>0.54557835810618771</v>
      </c>
      <c r="AQ42" s="156">
        <f t="shared" si="100"/>
        <v>0.8201181382024314</v>
      </c>
      <c r="AR42" s="156">
        <f t="shared" si="100"/>
        <v>0.57603353292675696</v>
      </c>
      <c r="AS42" s="156">
        <f t="shared" si="100"/>
        <v>0.61717827416700854</v>
      </c>
      <c r="AT42" s="156">
        <f t="shared" ref="AT42:AT44" si="101">(AD42/M42)*10</f>
        <v>0.51249437336965908</v>
      </c>
      <c r="AU42" s="156">
        <f t="shared" ref="AU42:AV44" si="102">(AE42/N42)*10</f>
        <v>0.65169923323702761</v>
      </c>
      <c r="AV42" s="156">
        <f t="shared" si="102"/>
        <v>0.6494113414783842</v>
      </c>
      <c r="AW42" s="61">
        <f t="shared" si="95"/>
        <v>-3.5106559006972005E-3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103">SUM(E32:E34)</f>
        <v>409796.7099999999</v>
      </c>
      <c r="F43" s="154">
        <f t="shared" si="103"/>
        <v>510240.19999999995</v>
      </c>
      <c r="G43" s="154">
        <f t="shared" si="103"/>
        <v>581930.29000000015</v>
      </c>
      <c r="H43" s="154">
        <f t="shared" si="103"/>
        <v>437395.03</v>
      </c>
      <c r="I43" s="154">
        <f t="shared" si="103"/>
        <v>651460.00999999989</v>
      </c>
      <c r="J43" s="154">
        <f t="shared" si="103"/>
        <v>432659.41000000003</v>
      </c>
      <c r="K43" s="154">
        <f t="shared" si="103"/>
        <v>721335.31</v>
      </c>
      <c r="L43" s="154">
        <f t="shared" si="103"/>
        <v>641165.57999999984</v>
      </c>
      <c r="M43" s="154">
        <f t="shared" ref="M43" si="104">SUM(M32:M34)</f>
        <v>786805.54999999993</v>
      </c>
      <c r="N43" s="154">
        <f t="shared" si="103"/>
        <v>732307.73</v>
      </c>
      <c r="O43" s="119">
        <f>IF(O34="","",SUM(O32:O34))</f>
        <v>814635.51000000024</v>
      </c>
      <c r="P43" s="52">
        <f t="shared" si="76"/>
        <v>0.11242238286901636</v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105">SUM(V32:V34)</f>
        <v>32307.84499999999</v>
      </c>
      <c r="W43" s="154">
        <f t="shared" si="105"/>
        <v>26348.47</v>
      </c>
      <c r="X43" s="154">
        <f t="shared" si="105"/>
        <v>29735.684000000008</v>
      </c>
      <c r="Y43" s="154">
        <f t="shared" si="105"/>
        <v>25013.658999999996</v>
      </c>
      <c r="Z43" s="154">
        <f t="shared" si="105"/>
        <v>35963.210000000006</v>
      </c>
      <c r="AA43" s="154">
        <f t="shared" si="105"/>
        <v>36186.675000000003</v>
      </c>
      <c r="AB43" s="154">
        <f t="shared" si="105"/>
        <v>38844.275000000009</v>
      </c>
      <c r="AC43" s="154">
        <f t="shared" si="105"/>
        <v>36822.900999999991</v>
      </c>
      <c r="AD43" s="154">
        <f t="shared" ref="AD43:AE43" si="106">SUM(AD32:AD34)</f>
        <v>41213.95199999999</v>
      </c>
      <c r="AE43" s="154">
        <f t="shared" si="106"/>
        <v>49875.743999999999</v>
      </c>
      <c r="AF43" s="119">
        <f>IF(AF34="","",SUM(AF32:AF34))</f>
        <v>51543.411999999982</v>
      </c>
      <c r="AG43" s="52">
        <f t="shared" si="77"/>
        <v>3.3436453599569024E-2</v>
      </c>
      <c r="AI43" s="125">
        <f t="shared" si="85"/>
        <v>0.46037323310250017</v>
      </c>
      <c r="AJ43" s="157">
        <f t="shared" si="85"/>
        <v>0.46637956582738782</v>
      </c>
      <c r="AK43" s="157">
        <f t="shared" si="100"/>
        <v>0.55956706087754671</v>
      </c>
      <c r="AL43" s="157">
        <f t="shared" si="100"/>
        <v>0.78838712492347729</v>
      </c>
      <c r="AM43" s="157">
        <f t="shared" si="100"/>
        <v>0.51639345547450011</v>
      </c>
      <c r="AN43" s="157">
        <f t="shared" si="100"/>
        <v>0.51098360939417675</v>
      </c>
      <c r="AO43" s="157">
        <f t="shared" si="100"/>
        <v>0.57187798864564132</v>
      </c>
      <c r="AP43" s="157">
        <f t="shared" si="100"/>
        <v>0.55204017818376927</v>
      </c>
      <c r="AQ43" s="157">
        <f t="shared" si="100"/>
        <v>0.83637785666097031</v>
      </c>
      <c r="AR43" s="157">
        <f t="shared" si="100"/>
        <v>0.53850510936446472</v>
      </c>
      <c r="AS43" s="157">
        <f t="shared" si="100"/>
        <v>0.57431188055977678</v>
      </c>
      <c r="AT43" s="157">
        <f t="shared" si="101"/>
        <v>0.5238136919598495</v>
      </c>
      <c r="AU43" s="157">
        <f t="shared" si="102"/>
        <v>0.68107630107905592</v>
      </c>
      <c r="AV43" s="157">
        <f t="shared" ref="AV43" si="107">(AF43/O43)*10</f>
        <v>0.63271747140018442</v>
      </c>
      <c r="AW43" s="52">
        <f t="shared" ref="AW43" si="108">IF(AV43="","",(AV43-AU43)/AU43)</f>
        <v>-7.1003541897221661E-2</v>
      </c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109">SUM(E35:E37)</f>
        <v>430814.19999999995</v>
      </c>
      <c r="F44" s="154">
        <f t="shared" si="109"/>
        <v>682291.91</v>
      </c>
      <c r="G44" s="154">
        <f t="shared" si="109"/>
        <v>625733.66999999993</v>
      </c>
      <c r="H44" s="154">
        <f t="shared" si="109"/>
        <v>458250.33999999968</v>
      </c>
      <c r="I44" s="154">
        <f t="shared" si="109"/>
        <v>516089.50999999983</v>
      </c>
      <c r="J44" s="154">
        <f t="shared" si="109"/>
        <v>514049.36</v>
      </c>
      <c r="K44" s="154">
        <f t="shared" si="109"/>
        <v>823163.40000000037</v>
      </c>
      <c r="L44" s="154">
        <f t="shared" si="109"/>
        <v>765619.61999999988</v>
      </c>
      <c r="M44" s="154">
        <f t="shared" ref="M44" si="110">SUM(M35:M37)</f>
        <v>683593.1599999998</v>
      </c>
      <c r="N44" s="154">
        <f t="shared" si="109"/>
        <v>751874.42999999959</v>
      </c>
      <c r="O44" s="119" t="str">
        <f>IF(O37="","",SUM(O35:O37))</f>
        <v/>
      </c>
      <c r="P44" s="52" t="str">
        <f t="shared" si="76"/>
        <v/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111">SUM(V35:V37)</f>
        <v>32207.47700000001</v>
      </c>
      <c r="W44" s="154">
        <f t="shared" si="111"/>
        <v>33482.723000000005</v>
      </c>
      <c r="X44" s="154">
        <f t="shared" si="111"/>
        <v>31539.239999999998</v>
      </c>
      <c r="Y44" s="154">
        <f t="shared" si="111"/>
        <v>26992.701000000008</v>
      </c>
      <c r="Z44" s="154">
        <f t="shared" si="111"/>
        <v>32400.945000000014</v>
      </c>
      <c r="AA44" s="154">
        <f t="shared" si="111"/>
        <v>41484.690999999999</v>
      </c>
      <c r="AB44" s="154">
        <f t="shared" si="111"/>
        <v>42323.071000000004</v>
      </c>
      <c r="AC44" s="154">
        <f t="shared" si="111"/>
        <v>45119.482000000004</v>
      </c>
      <c r="AD44" s="154">
        <f t="shared" ref="AD44:AE44" si="112">SUM(AD35:AD37)</f>
        <v>40657.845000000001</v>
      </c>
      <c r="AE44" s="154">
        <f t="shared" si="112"/>
        <v>52315.772999999994</v>
      </c>
      <c r="AF44" s="119" t="str">
        <f>IF(AF37="","",SUM(AF35:AF37))</f>
        <v/>
      </c>
      <c r="AG44" s="52" t="str">
        <f t="shared" si="77"/>
        <v/>
      </c>
      <c r="AI44" s="125">
        <f t="shared" si="85"/>
        <v>0.48514141421504259</v>
      </c>
      <c r="AJ44" s="157">
        <f t="shared" si="85"/>
        <v>0.48250690351015585</v>
      </c>
      <c r="AK44" s="157">
        <f t="shared" si="100"/>
        <v>0.71563660131674345</v>
      </c>
      <c r="AL44" s="157">
        <f t="shared" si="100"/>
        <v>0.74759552958096576</v>
      </c>
      <c r="AM44" s="157">
        <f t="shared" si="100"/>
        <v>0.49073897124179594</v>
      </c>
      <c r="AN44" s="157">
        <f t="shared" si="100"/>
        <v>0.50403616605767754</v>
      </c>
      <c r="AO44" s="157">
        <f t="shared" si="100"/>
        <v>0.58903831909868365</v>
      </c>
      <c r="AP44" s="157">
        <f t="shared" si="100"/>
        <v>0.62781638402222173</v>
      </c>
      <c r="AQ44" s="157">
        <f t="shared" si="100"/>
        <v>0.80701765682579585</v>
      </c>
      <c r="AR44" s="157">
        <f t="shared" si="100"/>
        <v>0.5141515159687613</v>
      </c>
      <c r="AS44" s="157">
        <f t="shared" si="100"/>
        <v>0.58931982437963137</v>
      </c>
      <c r="AT44" s="157">
        <f t="shared" si="101"/>
        <v>0.59476670304893065</v>
      </c>
      <c r="AU44" s="157">
        <f t="shared" si="102"/>
        <v>0.69580465716861817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113">IF(E40="","",SUM(E38:E40))</f>
        <v>486327.5499999997</v>
      </c>
      <c r="F45" s="155">
        <f t="shared" si="113"/>
        <v>616193.31000000029</v>
      </c>
      <c r="G45" s="155">
        <f t="shared" si="113"/>
        <v>416040.10999999987</v>
      </c>
      <c r="H45" s="155">
        <f t="shared" si="113"/>
        <v>460019.91999999993</v>
      </c>
      <c r="I45" s="155">
        <f t="shared" si="113"/>
        <v>456723.05999999982</v>
      </c>
      <c r="J45" s="155">
        <f t="shared" si="113"/>
        <v>688395.02</v>
      </c>
      <c r="K45" s="155">
        <f t="shared" si="113"/>
        <v>739319.47000000044</v>
      </c>
      <c r="L45" s="155">
        <f t="shared" si="113"/>
        <v>696300.05</v>
      </c>
      <c r="M45" s="155">
        <f t="shared" ref="M45" si="114">IF(M40="","",SUM(M38:M40))</f>
        <v>681072.12000000011</v>
      </c>
      <c r="N45" s="155">
        <f t="shared" si="113"/>
        <v>832667.84000000032</v>
      </c>
      <c r="O45" s="123" t="str">
        <f t="shared" si="113"/>
        <v/>
      </c>
      <c r="P45" s="55" t="str">
        <f t="shared" si="76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115">IF(V40="","",SUM(V38:V40))</f>
        <v>34113.160000000003</v>
      </c>
      <c r="W45" s="155">
        <f t="shared" si="115"/>
        <v>38028.200000000004</v>
      </c>
      <c r="X45" s="155">
        <f t="shared" si="115"/>
        <v>28182.603000000003</v>
      </c>
      <c r="Y45" s="155">
        <f t="shared" si="115"/>
        <v>32795.233999999997</v>
      </c>
      <c r="Z45" s="155">
        <f t="shared" si="115"/>
        <v>38893.22</v>
      </c>
      <c r="AA45" s="155">
        <f t="shared" si="115"/>
        <v>47841.637999999999</v>
      </c>
      <c r="AB45" s="155">
        <f t="shared" si="115"/>
        <v>49159.678</v>
      </c>
      <c r="AC45" s="155">
        <f t="shared" si="115"/>
        <v>42889.164000000004</v>
      </c>
      <c r="AD45" s="155">
        <f t="shared" ref="AD45:AE45" si="116">IF(AD40="","",SUM(AD38:AD40))</f>
        <v>46697.127000000022</v>
      </c>
      <c r="AE45" s="155">
        <f t="shared" si="116"/>
        <v>57895.481999999989</v>
      </c>
      <c r="AF45" s="123" t="str">
        <f t="shared" si="115"/>
        <v/>
      </c>
      <c r="AG45" s="55" t="str">
        <f t="shared" si="77"/>
        <v/>
      </c>
      <c r="AI45" s="126">
        <f t="shared" si="85"/>
        <v>0.5513245039086454</v>
      </c>
      <c r="AJ45" s="158">
        <f t="shared" si="85"/>
        <v>0.5781509475921669</v>
      </c>
      <c r="AK45" s="158">
        <f t="shared" ref="AK45:AS45" si="117">IF(U40="","",(U45/D45)*10)</f>
        <v>0.91372665805968378</v>
      </c>
      <c r="AL45" s="158">
        <f t="shared" si="117"/>
        <v>0.70144411929778661</v>
      </c>
      <c r="AM45" s="158">
        <f t="shared" si="117"/>
        <v>0.61714723907015456</v>
      </c>
      <c r="AN45" s="158">
        <f t="shared" si="117"/>
        <v>0.67740110442716717</v>
      </c>
      <c r="AO45" s="158">
        <f t="shared" si="117"/>
        <v>0.7129089975060211</v>
      </c>
      <c r="AP45" s="158">
        <f t="shared" si="117"/>
        <v>0.85157119064669118</v>
      </c>
      <c r="AQ45" s="158">
        <f t="shared" si="117"/>
        <v>0.69497362139545982</v>
      </c>
      <c r="AR45" s="158">
        <f t="shared" si="117"/>
        <v>0.66493146731277042</v>
      </c>
      <c r="AS45" s="158">
        <f t="shared" si="117"/>
        <v>0.61595807726855689</v>
      </c>
      <c r="AT45" s="158">
        <f t="shared" ref="AT45" si="118">IF(AD40="","",(AD45/M45)*10)</f>
        <v>0.68564144132048765</v>
      </c>
      <c r="AU45" s="158">
        <f t="shared" ref="AU45:AV45" si="119">IF(AE40="","",(AE45/N45)*10)</f>
        <v>0.69530104585280927</v>
      </c>
      <c r="AV45" s="158" t="str">
        <f t="shared" si="119"/>
        <v/>
      </c>
      <c r="AW45" s="55" t="str">
        <f t="shared" si="95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33" t="s">
        <v>15</v>
      </c>
      <c r="B48" s="335" t="s">
        <v>71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30"/>
      <c r="P48" s="338" t="str">
        <f>P26</f>
        <v>D       2023/2022</v>
      </c>
      <c r="R48" s="336" t="s">
        <v>3</v>
      </c>
      <c r="S48" s="328" t="s">
        <v>71</v>
      </c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30"/>
      <c r="AG48" s="338" t="str">
        <f>P48</f>
        <v>D       2023/2022</v>
      </c>
      <c r="AI48" s="328" t="s">
        <v>71</v>
      </c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30"/>
      <c r="AW48" s="338" t="str">
        <f>AG48</f>
        <v>D       2023/2022</v>
      </c>
      <c r="AY48" s="105"/>
      <c r="AZ48" s="105"/>
    </row>
    <row r="49" spans="1:52" ht="20.100000000000001" customHeight="1" thickBot="1" x14ac:dyDescent="0.3">
      <c r="A49" s="334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39"/>
      <c r="R49" s="337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9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39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20">(S51/B51)*10</f>
        <v>3.1291981528127626</v>
      </c>
      <c r="AJ51" s="156">
        <f t="shared" ref="AJ51:AJ60" si="121">(T51/C51)*10</f>
        <v>2.9131733604076775</v>
      </c>
      <c r="AK51" s="156">
        <f t="shared" ref="AK51:AK60" si="122">(U51/D51)*10</f>
        <v>3.7092200734691394</v>
      </c>
      <c r="AL51" s="156">
        <f t="shared" ref="AL51:AL60" si="123">(V51/E51)*10</f>
        <v>0.99862366924310941</v>
      </c>
      <c r="AM51" s="156">
        <f t="shared" ref="AM51:AM60" si="124">(W51/F51)*10</f>
        <v>2.6979554419689982</v>
      </c>
      <c r="AN51" s="156">
        <f t="shared" ref="AN51:AN60" si="125">(X51/G51)*10</f>
        <v>5.3501124558209252</v>
      </c>
      <c r="AO51" s="156">
        <f t="shared" ref="AO51:AO60" si="126">(Y51/H51)*10</f>
        <v>6.6463000678886637</v>
      </c>
      <c r="AP51" s="156">
        <f t="shared" ref="AP51:AP60" si="127">(Z51/I51)*10</f>
        <v>6.0035529387879389</v>
      </c>
      <c r="AQ51" s="156">
        <f t="shared" ref="AQ51:AQ60" si="128">(AA51/J51)*10</f>
        <v>6.99346012679346</v>
      </c>
      <c r="AR51" s="156">
        <f t="shared" ref="AR51:AR60" si="129">(AB51/K51)*10</f>
        <v>33.427512473271541</v>
      </c>
      <c r="AS51" s="156">
        <f t="shared" ref="AS51:AS60" si="130">(AC51/L51)*10</f>
        <v>6.2628631014449567</v>
      </c>
      <c r="AT51" s="156">
        <f t="shared" ref="AT51:AT60" si="131">(AD51/M51)*10</f>
        <v>8.8695652173913047</v>
      </c>
      <c r="AU51" s="156">
        <f t="shared" ref="AU51:AU60" si="132">(AE51/N51)*10</f>
        <v>7.1796485543369828</v>
      </c>
      <c r="AV51" s="304">
        <f t="shared" ref="AV51:AV56" si="133">(AF51/O51)*10</f>
        <v>8.7282750616567526</v>
      </c>
      <c r="AW51" s="61">
        <f t="shared" ref="AW51:AW52" si="134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35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5" si="136">IF(AF52="","",(AF52-AE52)/AE52)</f>
        <v>0.13047776597134689</v>
      </c>
      <c r="AI52" s="125">
        <f t="shared" si="120"/>
        <v>3.3315997633209804</v>
      </c>
      <c r="AJ52" s="157">
        <f t="shared" si="121"/>
        <v>3.1895626242544735</v>
      </c>
      <c r="AK52" s="157">
        <f t="shared" si="122"/>
        <v>6.7820934169903389</v>
      </c>
      <c r="AL52" s="157">
        <f t="shared" si="123"/>
        <v>2.4992939330543926</v>
      </c>
      <c r="AM52" s="157">
        <f t="shared" si="124"/>
        <v>7.2508009153318067</v>
      </c>
      <c r="AN52" s="157">
        <f t="shared" si="125"/>
        <v>2.9823576583801121</v>
      </c>
      <c r="AO52" s="157">
        <f t="shared" si="126"/>
        <v>9.3569594718503577</v>
      </c>
      <c r="AP52" s="157">
        <f t="shared" si="127"/>
        <v>4.8649578605805885</v>
      </c>
      <c r="AQ52" s="157">
        <f t="shared" si="128"/>
        <v>7.3313812312526778</v>
      </c>
      <c r="AR52" s="157">
        <f t="shared" si="129"/>
        <v>5.4228821362799273</v>
      </c>
      <c r="AS52" s="157">
        <f t="shared" si="130"/>
        <v>37.576748738024108</v>
      </c>
      <c r="AT52" s="157">
        <f t="shared" si="131"/>
        <v>16.45358119190815</v>
      </c>
      <c r="AU52" s="157">
        <f t="shared" si="132"/>
        <v>11.312703946450993</v>
      </c>
      <c r="AV52" s="303">
        <f t="shared" si="133"/>
        <v>8.0713418176057452</v>
      </c>
      <c r="AW52" s="52">
        <f t="shared" si="134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116.07999999999998</v>
      </c>
      <c r="P53" s="52">
        <f t="shared" si="135"/>
        <v>0.16335939065945096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257.39599999999996</v>
      </c>
      <c r="AG53" s="52">
        <f t="shared" si="136"/>
        <v>1.3076771353517593</v>
      </c>
      <c r="AI53" s="125">
        <f t="shared" si="120"/>
        <v>4.2296696315120714</v>
      </c>
      <c r="AJ53" s="157">
        <f t="shared" si="121"/>
        <v>5.1006261831949908</v>
      </c>
      <c r="AK53" s="157">
        <f t="shared" si="122"/>
        <v>10.416026871401151</v>
      </c>
      <c r="AL53" s="157">
        <f t="shared" si="123"/>
        <v>2.8028652138821637</v>
      </c>
      <c r="AM53" s="157">
        <f t="shared" si="124"/>
        <v>5.8612626656274349</v>
      </c>
      <c r="AN53" s="157">
        <f t="shared" si="125"/>
        <v>7.3980000000000024</v>
      </c>
      <c r="AO53" s="157">
        <f t="shared" si="126"/>
        <v>9.0040946314831647</v>
      </c>
      <c r="AP53" s="157">
        <f t="shared" si="127"/>
        <v>19.889705882352938</v>
      </c>
      <c r="AQ53" s="157">
        <f t="shared" si="128"/>
        <v>138.27556818181819</v>
      </c>
      <c r="AR53" s="157">
        <f t="shared" si="129"/>
        <v>19.512670045345423</v>
      </c>
      <c r="AS53" s="157">
        <f t="shared" si="130"/>
        <v>6.7463450292397624</v>
      </c>
      <c r="AT53" s="157">
        <f t="shared" si="131"/>
        <v>6.6250568838169945</v>
      </c>
      <c r="AU53" s="157">
        <f t="shared" si="132"/>
        <v>11.178492683904595</v>
      </c>
      <c r="AV53" s="303">
        <f t="shared" si="133"/>
        <v>22.174017918676775</v>
      </c>
      <c r="AW53" s="52">
        <f t="shared" ref="AW53" si="137">IF(AV53="","",(AV53-AU53)/AU53)</f>
        <v>0.98363218957097298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35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36"/>
        <v>0.40968183373246619</v>
      </c>
      <c r="AI54" s="125">
        <f t="shared" si="120"/>
        <v>1.9038025350233492</v>
      </c>
      <c r="AJ54" s="157">
        <f t="shared" si="121"/>
        <v>4.6260259662736889</v>
      </c>
      <c r="AK54" s="157">
        <f t="shared" si="122"/>
        <v>9.4911463187325236</v>
      </c>
      <c r="AL54" s="157">
        <f t="shared" si="123"/>
        <v>3.5672735653376373</v>
      </c>
      <c r="AM54" s="157">
        <f t="shared" si="124"/>
        <v>7.1325062462307205</v>
      </c>
      <c r="AN54" s="157">
        <f t="shared" si="125"/>
        <v>7.2904232494636236</v>
      </c>
      <c r="AO54" s="157">
        <f t="shared" si="126"/>
        <v>7.5840280409245917</v>
      </c>
      <c r="AP54" s="157">
        <f t="shared" si="127"/>
        <v>53.003853564547221</v>
      </c>
      <c r="AQ54" s="157">
        <f t="shared" si="128"/>
        <v>12.177546983184966</v>
      </c>
      <c r="AR54" s="157">
        <f t="shared" si="129"/>
        <v>4.5491711885824735</v>
      </c>
      <c r="AS54" s="157">
        <f t="shared" si="130"/>
        <v>26.355844155844153</v>
      </c>
      <c r="AT54" s="157">
        <f t="shared" si="131"/>
        <v>8.7281782437745736</v>
      </c>
      <c r="AU54" s="157">
        <f t="shared" si="132"/>
        <v>20.173527236874541</v>
      </c>
      <c r="AV54" s="303">
        <f t="shared" si="133"/>
        <v>9.0146501543149569</v>
      </c>
      <c r="AW54" s="52">
        <f t="shared" ref="AW54" si="138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>
        <v>113.96999999999998</v>
      </c>
      <c r="P55" s="52">
        <f t="shared" si="135"/>
        <v>-0.7770190953200814</v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>
        <v>278.41000000000003</v>
      </c>
      <c r="AG55" s="52">
        <f t="shared" si="136"/>
        <v>-0.17721706031160575</v>
      </c>
      <c r="AI55" s="125">
        <f t="shared" si="120"/>
        <v>3.1543472596195605</v>
      </c>
      <c r="AJ55" s="157">
        <f t="shared" si="121"/>
        <v>1.9260439185345319</v>
      </c>
      <c r="AK55" s="157">
        <f t="shared" si="122"/>
        <v>3.7971232734448042</v>
      </c>
      <c r="AL55" s="157">
        <f t="shared" si="123"/>
        <v>23.995283018867926</v>
      </c>
      <c r="AM55" s="157">
        <f t="shared" si="124"/>
        <v>1.7330256785159459</v>
      </c>
      <c r="AN55" s="157">
        <f t="shared" si="125"/>
        <v>3.9895710350255804</v>
      </c>
      <c r="AO55" s="157">
        <f t="shared" si="126"/>
        <v>5.7120565173511375</v>
      </c>
      <c r="AP55" s="157">
        <f t="shared" si="127"/>
        <v>34.870448772226915</v>
      </c>
      <c r="AQ55" s="157">
        <f t="shared" si="128"/>
        <v>6.7623660346248968</v>
      </c>
      <c r="AR55" s="157">
        <f t="shared" si="129"/>
        <v>4.0124458616914946</v>
      </c>
      <c r="AS55" s="157">
        <f t="shared" si="130"/>
        <v>4.7523720056364498</v>
      </c>
      <c r="AT55" s="157">
        <f t="shared" si="131"/>
        <v>27.779323050247466</v>
      </c>
      <c r="AU55" s="157">
        <f t="shared" si="132"/>
        <v>6.6202848646110501</v>
      </c>
      <c r="AV55" s="303">
        <f t="shared" si="133"/>
        <v>24.42835833991402</v>
      </c>
      <c r="AW55" s="52">
        <f t="shared" ref="AW55:AW56" si="139">IF(AV55="","",(AV55-AU55)/AU55)</f>
        <v>2.6899255605293679</v>
      </c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128.44</v>
      </c>
      <c r="O56" s="119">
        <v>80.470000000000041</v>
      </c>
      <c r="P56" s="52">
        <f t="shared" si="135"/>
        <v>-0.37348178137651789</v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262.81200000000013</v>
      </c>
      <c r="AF56" s="119">
        <v>151.76199999999997</v>
      </c>
      <c r="AG56" s="52">
        <f t="shared" si="136"/>
        <v>-0.42254539366543425</v>
      </c>
      <c r="AI56" s="125">
        <f t="shared" si="120"/>
        <v>5.7602919375071266</v>
      </c>
      <c r="AJ56" s="157">
        <f t="shared" si="121"/>
        <v>3.9711647580728346</v>
      </c>
      <c r="AK56" s="157">
        <f t="shared" si="122"/>
        <v>1.8513680610365695</v>
      </c>
      <c r="AL56" s="157">
        <f t="shared" si="123"/>
        <v>5.3728956646968253</v>
      </c>
      <c r="AM56" s="157">
        <f t="shared" si="124"/>
        <v>28.036144578313255</v>
      </c>
      <c r="AN56" s="157">
        <f t="shared" si="125"/>
        <v>3.4592841163310957</v>
      </c>
      <c r="AO56" s="157">
        <f t="shared" si="126"/>
        <v>1.1073569008946409</v>
      </c>
      <c r="AP56" s="157">
        <f t="shared" si="127"/>
        <v>8.3081407240744571</v>
      </c>
      <c r="AQ56" s="157">
        <f t="shared" si="128"/>
        <v>6.629818967561727</v>
      </c>
      <c r="AR56" s="157">
        <f t="shared" si="129"/>
        <v>5.6594987322020671</v>
      </c>
      <c r="AS56" s="157">
        <f t="shared" si="130"/>
        <v>9.3004240657301924</v>
      </c>
      <c r="AT56" s="157">
        <f t="shared" si="131"/>
        <v>19.322552771262814</v>
      </c>
      <c r="AU56" s="157">
        <f t="shared" si="132"/>
        <v>20.461849890999698</v>
      </c>
      <c r="AV56" s="157">
        <f t="shared" si="133"/>
        <v>18.859450726978984</v>
      </c>
      <c r="AW56" s="52">
        <f t="shared" si="139"/>
        <v>-7.8311549178431861E-2</v>
      </c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309.11</v>
      </c>
      <c r="O57" s="119">
        <v>108.74999999999997</v>
      </c>
      <c r="P57" s="52">
        <f t="shared" si="135"/>
        <v>-0.64818349454886626</v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124.31800000000001</v>
      </c>
      <c r="AF57" s="119">
        <v>127.68299999999998</v>
      </c>
      <c r="AG57" s="52">
        <f t="shared" si="136"/>
        <v>2.7067681269003413E-2</v>
      </c>
      <c r="AI57" s="125">
        <f t="shared" si="120"/>
        <v>3.3602242744063329</v>
      </c>
      <c r="AJ57" s="157">
        <f t="shared" si="121"/>
        <v>8.6770833333333339</v>
      </c>
      <c r="AK57" s="157">
        <f t="shared" si="122"/>
        <v>4.960264900662251</v>
      </c>
      <c r="AL57" s="157">
        <f t="shared" si="123"/>
        <v>2.6307775512751173</v>
      </c>
      <c r="AM57" s="157">
        <f t="shared" si="124"/>
        <v>9.8741942653923065</v>
      </c>
      <c r="AN57" s="157">
        <f t="shared" si="125"/>
        <v>2.636536180308422</v>
      </c>
      <c r="AO57" s="157">
        <f t="shared" si="126"/>
        <v>7.8259795270031765</v>
      </c>
      <c r="AP57" s="157">
        <f t="shared" si="127"/>
        <v>9.4114328913700831</v>
      </c>
      <c r="AQ57" s="157">
        <f t="shared" si="128"/>
        <v>16.453769559032718</v>
      </c>
      <c r="AR57" s="157">
        <f t="shared" si="129"/>
        <v>6.2131907913343545</v>
      </c>
      <c r="AS57" s="157">
        <f t="shared" si="130"/>
        <v>3.8524391510577165</v>
      </c>
      <c r="AT57" s="157">
        <f t="shared" si="131"/>
        <v>12.605851413543723</v>
      </c>
      <c r="AU57" s="157">
        <f t="shared" si="132"/>
        <v>4.0218045356022127</v>
      </c>
      <c r="AV57" s="157">
        <f t="shared" ref="AV57" si="140">(AF57/O57)*10</f>
        <v>11.74096551724138</v>
      </c>
      <c r="AW57" s="52">
        <f t="shared" ref="AW57" si="141">IF(AV57="","",(AV57-AU57)/AU57)</f>
        <v>1.9193277329384988</v>
      </c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220.74000000000015</v>
      </c>
      <c r="O58" s="119"/>
      <c r="P58" s="52" t="str">
        <f t="shared" si="135"/>
        <v/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194.059</v>
      </c>
      <c r="AF58" s="119"/>
      <c r="AG58" s="52" t="str">
        <f t="shared" si="136"/>
        <v/>
      </c>
      <c r="AI58" s="125">
        <f t="shared" si="120"/>
        <v>3.3921512460613008</v>
      </c>
      <c r="AJ58" s="157">
        <f t="shared" si="121"/>
        <v>6.9131578947368419</v>
      </c>
      <c r="AK58" s="157">
        <f t="shared" si="122"/>
        <v>2.1921112554836548</v>
      </c>
      <c r="AL58" s="157">
        <f t="shared" si="123"/>
        <v>4.2767812406052705</v>
      </c>
      <c r="AM58" s="157">
        <f t="shared" si="124"/>
        <v>5.0834222696549265</v>
      </c>
      <c r="AN58" s="157">
        <f t="shared" si="125"/>
        <v>1.8476054409619906</v>
      </c>
      <c r="AO58" s="157">
        <f t="shared" si="126"/>
        <v>8.7185046907907306</v>
      </c>
      <c r="AP58" s="157">
        <f t="shared" si="127"/>
        <v>5.8071163445539478</v>
      </c>
      <c r="AQ58" s="157">
        <f t="shared" si="128"/>
        <v>8.9845051326748013</v>
      </c>
      <c r="AR58" s="157">
        <f t="shared" si="129"/>
        <v>69.814432989690744</v>
      </c>
      <c r="AS58" s="157">
        <f t="shared" si="130"/>
        <v>10.103928299008389</v>
      </c>
      <c r="AT58" s="157">
        <f t="shared" si="131"/>
        <v>20.221516393442624</v>
      </c>
      <c r="AU58" s="157">
        <f t="shared" si="132"/>
        <v>8.7912929238017519</v>
      </c>
      <c r="AV58" s="157"/>
      <c r="AW58" s="52"/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/>
      <c r="P59" s="52" t="str">
        <f t="shared" si="135"/>
        <v/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/>
      <c r="AG59" s="52" t="str">
        <f t="shared" si="136"/>
        <v/>
      </c>
      <c r="AI59" s="125">
        <f t="shared" si="120"/>
        <v>3.485479379392654</v>
      </c>
      <c r="AJ59" s="157">
        <f t="shared" si="121"/>
        <v>6.9185880029622302</v>
      </c>
      <c r="AK59" s="157">
        <f t="shared" si="122"/>
        <v>4.9439296745070092</v>
      </c>
      <c r="AL59" s="157">
        <f t="shared" si="123"/>
        <v>7.6914176006641757</v>
      </c>
      <c r="AM59" s="157">
        <f t="shared" si="124"/>
        <v>5.3903434761308588</v>
      </c>
      <c r="AN59" s="157">
        <f t="shared" si="125"/>
        <v>3.7363160493827152</v>
      </c>
      <c r="AO59" s="157">
        <f t="shared" si="126"/>
        <v>4.120262469073829</v>
      </c>
      <c r="AP59" s="157">
        <f t="shared" si="127"/>
        <v>59.42471042471044</v>
      </c>
      <c r="AQ59" s="157">
        <f t="shared" si="128"/>
        <v>4.9669479359966386</v>
      </c>
      <c r="AR59" s="157">
        <f t="shared" si="129"/>
        <v>27.640099626400993</v>
      </c>
      <c r="AS59" s="157">
        <f t="shared" si="130"/>
        <v>6.7018416206261495</v>
      </c>
      <c r="AT59" s="157">
        <f t="shared" si="131"/>
        <v>7.1731258207829196</v>
      </c>
      <c r="AU59" s="157">
        <f t="shared" si="132"/>
        <v>7.449803173376484</v>
      </c>
      <c r="AV59" s="157"/>
      <c r="AW59" s="52"/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35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36"/>
        <v/>
      </c>
      <c r="AI60" s="125">
        <f t="shared" si="120"/>
        <v>3.3624543037554004</v>
      </c>
      <c r="AJ60" s="157">
        <f t="shared" si="121"/>
        <v>4.4061213059664608</v>
      </c>
      <c r="AK60" s="157">
        <f t="shared" si="122"/>
        <v>6.4000000000000012</v>
      </c>
      <c r="AL60" s="157">
        <f t="shared" si="123"/>
        <v>5.0130958354239841</v>
      </c>
      <c r="AM60" s="157">
        <f t="shared" si="124"/>
        <v>3.816247463255642</v>
      </c>
      <c r="AN60" s="157">
        <f t="shared" si="125"/>
        <v>1.6204049315688276</v>
      </c>
      <c r="AO60" s="157">
        <f t="shared" si="126"/>
        <v>9.7914274268927759</v>
      </c>
      <c r="AP60" s="157">
        <f t="shared" si="127"/>
        <v>28.659259259259258</v>
      </c>
      <c r="AQ60" s="157">
        <f t="shared" si="128"/>
        <v>1.8691097325500186</v>
      </c>
      <c r="AR60" s="157">
        <f t="shared" si="129"/>
        <v>7.1277105473309144</v>
      </c>
      <c r="AS60" s="157">
        <f t="shared" si="130"/>
        <v>7.5646994134897314</v>
      </c>
      <c r="AT60" s="157">
        <f t="shared" si="131"/>
        <v>9.2515420676042428</v>
      </c>
      <c r="AU60" s="157">
        <f t="shared" si="132"/>
        <v>19.24436407474381</v>
      </c>
      <c r="AV60" s="157"/>
      <c r="AW60" s="52"/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35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36"/>
        <v/>
      </c>
      <c r="AI61" s="125">
        <f t="shared" ref="AI61:AJ67" si="142">(S61/B61)*10</f>
        <v>4.6122054560321102</v>
      </c>
      <c r="AJ61" s="157">
        <f t="shared" si="142"/>
        <v>2.7942440348298092</v>
      </c>
      <c r="AK61" s="157">
        <f t="shared" ref="AK61:AS63" si="143">IF(U61="","",(U61/D61)*10)</f>
        <v>5.6581284655773123</v>
      </c>
      <c r="AL61" s="157">
        <f t="shared" si="143"/>
        <v>6.3913902053712492</v>
      </c>
      <c r="AM61" s="157">
        <f t="shared" si="143"/>
        <v>6.9560857538035954</v>
      </c>
      <c r="AN61" s="157">
        <f t="shared" si="143"/>
        <v>7.400561051232839</v>
      </c>
      <c r="AO61" s="157">
        <f t="shared" si="143"/>
        <v>6.129211918685602</v>
      </c>
      <c r="AP61" s="157">
        <f t="shared" si="143"/>
        <v>3.0930048533445875</v>
      </c>
      <c r="AQ61" s="157">
        <f t="shared" si="143"/>
        <v>6.8194817892935706</v>
      </c>
      <c r="AR61" s="157">
        <f t="shared" si="143"/>
        <v>16.76100738167608</v>
      </c>
      <c r="AS61" s="157">
        <f t="shared" si="143"/>
        <v>10.166459008223278</v>
      </c>
      <c r="AT61" s="157">
        <f t="shared" ref="AT61:AT63" si="144">IF(AD61="","",(AD61/M61)*10)</f>
        <v>6.4409689639592713</v>
      </c>
      <c r="AU61" s="157">
        <f t="shared" ref="AU61:AU63" si="145">IF(AE61="","",(AE61/N61)*10)</f>
        <v>30.569509216078167</v>
      </c>
      <c r="AV61" s="157" t="str">
        <f t="shared" ref="AV61:AV63" si="146">IF(AF61="","",(AF61/O61)*10)</f>
        <v/>
      </c>
      <c r="AW61" s="52" t="str">
        <f t="shared" ref="AW61:AW62" si="147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35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36"/>
        <v/>
      </c>
      <c r="AI62" s="125">
        <f t="shared" si="142"/>
        <v>3.2621192621192625</v>
      </c>
      <c r="AJ62" s="157">
        <f t="shared" si="142"/>
        <v>3.8014623172103477</v>
      </c>
      <c r="AK62" s="157">
        <f t="shared" si="143"/>
        <v>2.0859264497878356</v>
      </c>
      <c r="AL62" s="157">
        <f t="shared" si="143"/>
        <v>7.1192005064664921</v>
      </c>
      <c r="AM62" s="157">
        <f t="shared" si="143"/>
        <v>7.7881030701754375</v>
      </c>
      <c r="AN62" s="157">
        <f t="shared" si="143"/>
        <v>4.5561525545694419</v>
      </c>
      <c r="AO62" s="157">
        <f t="shared" si="143"/>
        <v>8.2780834479596539</v>
      </c>
      <c r="AP62" s="157">
        <f t="shared" si="143"/>
        <v>7.588015331401329</v>
      </c>
      <c r="AQ62" s="157">
        <f t="shared" si="143"/>
        <v>7.0216712898751732</v>
      </c>
      <c r="AR62" s="157">
        <f t="shared" si="143"/>
        <v>6.3237308868501527</v>
      </c>
      <c r="AS62" s="157">
        <f t="shared" si="143"/>
        <v>5.4186705362078502</v>
      </c>
      <c r="AT62" s="157">
        <f t="shared" si="144"/>
        <v>12.885010555946518</v>
      </c>
      <c r="AU62" s="157">
        <f t="shared" si="145"/>
        <v>66.553839164016367</v>
      </c>
      <c r="AV62" s="157" t="str">
        <f t="shared" si="146"/>
        <v/>
      </c>
      <c r="AW62" s="52" t="str">
        <f t="shared" si="147"/>
        <v/>
      </c>
      <c r="AY62" s="105"/>
      <c r="AZ62" s="105"/>
    </row>
    <row r="63" spans="1:52" ht="20.100000000000001" customHeight="1" thickBot="1" x14ac:dyDescent="0.3">
      <c r="A63" s="35" t="str">
        <f>A19</f>
        <v>jan-julho</v>
      </c>
      <c r="B63" s="305">
        <f>SUM(B51:B57)</f>
        <v>1466.5500000000002</v>
      </c>
      <c r="C63" s="307">
        <f t="shared" ref="C63:O63" si="148">SUM(C51:C57)</f>
        <v>1747.5700000000002</v>
      </c>
      <c r="D63" s="307">
        <f t="shared" si="148"/>
        <v>1871.3</v>
      </c>
      <c r="E63" s="307">
        <f t="shared" si="148"/>
        <v>2458.5199999999995</v>
      </c>
      <c r="F63" s="307">
        <f t="shared" si="148"/>
        <v>1969.36</v>
      </c>
      <c r="G63" s="307">
        <f t="shared" si="148"/>
        <v>1365</v>
      </c>
      <c r="H63" s="307">
        <f t="shared" si="148"/>
        <v>1532.1899999999998</v>
      </c>
      <c r="I63" s="307">
        <f t="shared" si="148"/>
        <v>985.79000000000008</v>
      </c>
      <c r="J63" s="307">
        <f t="shared" si="148"/>
        <v>1096.4100000000001</v>
      </c>
      <c r="K63" s="307">
        <f t="shared" si="148"/>
        <v>1395.9899999999998</v>
      </c>
      <c r="L63" s="307">
        <f t="shared" si="148"/>
        <v>1148.8799999999999</v>
      </c>
      <c r="M63" s="307">
        <f t="shared" si="148"/>
        <v>1101.1199999999999</v>
      </c>
      <c r="N63" s="307">
        <f t="shared" si="148"/>
        <v>1648.62</v>
      </c>
      <c r="O63" s="306">
        <f t="shared" si="148"/>
        <v>1450.1399999999999</v>
      </c>
      <c r="P63" s="61">
        <f t="shared" si="135"/>
        <v>-0.12039160024747973</v>
      </c>
      <c r="R63" s="109"/>
      <c r="S63" s="167">
        <f>SUM(S51:S57)</f>
        <v>451.06500000000005</v>
      </c>
      <c r="T63" s="168">
        <f t="shared" ref="T63:AF63" si="149">SUM(T51:T57)</f>
        <v>786.60699999999997</v>
      </c>
      <c r="U63" s="168">
        <f t="shared" si="149"/>
        <v>650.1160000000001</v>
      </c>
      <c r="V63" s="168">
        <f t="shared" si="149"/>
        <v>569.30399999999997</v>
      </c>
      <c r="W63" s="168">
        <f t="shared" si="149"/>
        <v>674.60699999999997</v>
      </c>
      <c r="X63" s="168">
        <f t="shared" si="149"/>
        <v>543.40599999999995</v>
      </c>
      <c r="Y63" s="168">
        <f t="shared" si="149"/>
        <v>612.91700000000003</v>
      </c>
      <c r="Z63" s="168">
        <f t="shared" si="149"/>
        <v>773.529</v>
      </c>
      <c r="AA63" s="168">
        <f t="shared" si="149"/>
        <v>849.93700000000013</v>
      </c>
      <c r="AB63" s="168">
        <f t="shared" si="149"/>
        <v>942.35099999999989</v>
      </c>
      <c r="AC63" s="168">
        <f t="shared" si="149"/>
        <v>1294.499</v>
      </c>
      <c r="AD63" s="168">
        <f t="shared" si="149"/>
        <v>1620.9020000000007</v>
      </c>
      <c r="AE63" s="168">
        <f t="shared" si="149"/>
        <v>1521.5690000000002</v>
      </c>
      <c r="AF63" s="169">
        <f t="shared" si="149"/>
        <v>1685.0319999999997</v>
      </c>
      <c r="AG63" s="61">
        <f t="shared" si="136"/>
        <v>0.10743055359303422</v>
      </c>
      <c r="AI63" s="172">
        <f t="shared" si="142"/>
        <v>3.0756878388053592</v>
      </c>
      <c r="AJ63" s="173">
        <f t="shared" si="142"/>
        <v>4.5011473074039952</v>
      </c>
      <c r="AK63" s="173">
        <f t="shared" si="143"/>
        <v>3.4741409715171279</v>
      </c>
      <c r="AL63" s="173">
        <f t="shared" si="143"/>
        <v>2.3156370499324801</v>
      </c>
      <c r="AM63" s="173">
        <f t="shared" si="143"/>
        <v>3.4255138725271155</v>
      </c>
      <c r="AN63" s="173">
        <f t="shared" si="143"/>
        <v>3.9809963369963364</v>
      </c>
      <c r="AO63" s="173">
        <f t="shared" si="143"/>
        <v>4.0002675908340359</v>
      </c>
      <c r="AP63" s="173">
        <f t="shared" si="143"/>
        <v>7.8467929274997719</v>
      </c>
      <c r="AQ63" s="173">
        <f t="shared" si="143"/>
        <v>7.7519997081383796</v>
      </c>
      <c r="AR63" s="173">
        <f t="shared" si="143"/>
        <v>6.7504136849117833</v>
      </c>
      <c r="AS63" s="173">
        <f t="shared" si="143"/>
        <v>11.267486595640975</v>
      </c>
      <c r="AT63" s="173">
        <f t="shared" si="144"/>
        <v>14.720484597500734</v>
      </c>
      <c r="AU63" s="173">
        <f t="shared" si="145"/>
        <v>9.2293493952517878</v>
      </c>
      <c r="AV63" s="173">
        <f t="shared" si="146"/>
        <v>11.619788434220144</v>
      </c>
      <c r="AW63" s="61">
        <f t="shared" ref="AW63:AW67" si="150">IF(AV63="","",(AV63-AU63)/AU63)</f>
        <v>0.25900406806553045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51">SUM(E51:E53)</f>
        <v>1578.6399999999999</v>
      </c>
      <c r="F64" s="154">
        <f t="shared" si="151"/>
        <v>623.19000000000005</v>
      </c>
      <c r="G64" s="154">
        <f t="shared" si="151"/>
        <v>256.62</v>
      </c>
      <c r="H64" s="154">
        <f t="shared" si="151"/>
        <v>278.10999999999996</v>
      </c>
      <c r="I64" s="154">
        <f t="shared" si="151"/>
        <v>682.05000000000007</v>
      </c>
      <c r="J64" s="154">
        <f t="shared" si="151"/>
        <v>363.4</v>
      </c>
      <c r="K64" s="154">
        <f t="shared" si="151"/>
        <v>324.84000000000003</v>
      </c>
      <c r="L64" s="154">
        <f t="shared" si="151"/>
        <v>666.59</v>
      </c>
      <c r="M64" s="154">
        <f t="shared" ref="M64" si="152">SUM(M51:M53)</f>
        <v>423.11999999999995</v>
      </c>
      <c r="N64" s="154">
        <f t="shared" si="151"/>
        <v>618.80999999999983</v>
      </c>
      <c r="O64" s="154">
        <f t="shared" si="151"/>
        <v>890.97999999999979</v>
      </c>
      <c r="P64" s="61">
        <f t="shared" si="135"/>
        <v>0.43982805707729355</v>
      </c>
      <c r="R64" s="108" t="s">
        <v>85</v>
      </c>
      <c r="S64" s="19">
        <f>SUM(S51:S53)</f>
        <v>176.74100000000001</v>
      </c>
      <c r="T64" s="154">
        <f t="shared" ref="T64:AF64" si="153">SUM(T51:T53)</f>
        <v>391.447</v>
      </c>
      <c r="U64" s="154">
        <f t="shared" si="153"/>
        <v>211.98399999999998</v>
      </c>
      <c r="V64" s="154">
        <f t="shared" si="153"/>
        <v>232.916</v>
      </c>
      <c r="W64" s="154">
        <f t="shared" si="153"/>
        <v>266.57599999999996</v>
      </c>
      <c r="X64" s="154">
        <f t="shared" si="153"/>
        <v>129.57999999999998</v>
      </c>
      <c r="Y64" s="154">
        <f t="shared" si="153"/>
        <v>229.95</v>
      </c>
      <c r="Z64" s="154">
        <f t="shared" si="153"/>
        <v>393.07100000000003</v>
      </c>
      <c r="AA64" s="154">
        <f t="shared" si="153"/>
        <v>307.45100000000002</v>
      </c>
      <c r="AB64" s="154">
        <f t="shared" si="153"/>
        <v>425.43199999999996</v>
      </c>
      <c r="AC64" s="154">
        <f t="shared" si="153"/>
        <v>1032.018</v>
      </c>
      <c r="AD64" s="154">
        <f t="shared" ref="AD64" si="154">SUM(AD51:AD53)</f>
        <v>380.52600000000007</v>
      </c>
      <c r="AE64" s="154">
        <f t="shared" si="153"/>
        <v>632.375</v>
      </c>
      <c r="AF64" s="154">
        <f t="shared" si="153"/>
        <v>896.42899999999975</v>
      </c>
      <c r="AG64" s="61">
        <f t="shared" si="136"/>
        <v>0.41755920142320574</v>
      </c>
      <c r="AI64" s="124">
        <f t="shared" si="142"/>
        <v>3.4598790204177519</v>
      </c>
      <c r="AJ64" s="156">
        <f t="shared" si="142"/>
        <v>3.819777710555333</v>
      </c>
      <c r="AK64" s="156">
        <f t="shared" ref="AK64:AS66" si="155">(U64/D64)*10</f>
        <v>4.7040653293094268</v>
      </c>
      <c r="AL64" s="156">
        <f t="shared" si="155"/>
        <v>1.4754218821263874</v>
      </c>
      <c r="AM64" s="156">
        <f t="shared" si="155"/>
        <v>4.2776039410131732</v>
      </c>
      <c r="AN64" s="156">
        <f t="shared" si="155"/>
        <v>5.0494895175746235</v>
      </c>
      <c r="AO64" s="156">
        <f t="shared" si="155"/>
        <v>8.2683110999244906</v>
      </c>
      <c r="AP64" s="156">
        <f t="shared" si="155"/>
        <v>5.7630818854922659</v>
      </c>
      <c r="AQ64" s="156">
        <f t="shared" si="155"/>
        <v>8.4604017611447464</v>
      </c>
      <c r="AR64" s="156">
        <f t="shared" si="155"/>
        <v>13.096662972540326</v>
      </c>
      <c r="AS64" s="156">
        <f t="shared" si="155"/>
        <v>15.482050435800117</v>
      </c>
      <c r="AT64" s="156">
        <f t="shared" ref="AT64:AT66" si="156">(AD64/M64)*10</f>
        <v>8.9933352240499183</v>
      </c>
      <c r="AU64" s="156">
        <f t="shared" ref="AU64:AV66" si="157">(AE64/N64)*10</f>
        <v>10.219211066401645</v>
      </c>
      <c r="AV64" s="156">
        <f t="shared" si="157"/>
        <v>10.061157377269971</v>
      </c>
      <c r="AW64" s="61">
        <f t="shared" si="150"/>
        <v>-1.5466329847253721E-2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58">SUM(E54:E56)</f>
        <v>639.50999999999988</v>
      </c>
      <c r="F65" s="154">
        <f t="shared" si="158"/>
        <v>1211.1999999999998</v>
      </c>
      <c r="G65" s="154">
        <f t="shared" si="158"/>
        <v>771.18000000000006</v>
      </c>
      <c r="H65" s="154">
        <f t="shared" si="158"/>
        <v>1169.0899999999999</v>
      </c>
      <c r="I65" s="154">
        <f t="shared" si="158"/>
        <v>131.77999999999997</v>
      </c>
      <c r="J65" s="154">
        <f t="shared" si="158"/>
        <v>690.83</v>
      </c>
      <c r="K65" s="154">
        <f t="shared" si="158"/>
        <v>894.35999999999967</v>
      </c>
      <c r="L65" s="154">
        <f t="shared" si="158"/>
        <v>193.45999999999995</v>
      </c>
      <c r="M65" s="154">
        <f t="shared" ref="M65" si="159">SUM(M54:M56)</f>
        <v>586.74</v>
      </c>
      <c r="N65" s="154">
        <f t="shared" si="158"/>
        <v>720.69999999999982</v>
      </c>
      <c r="O65" s="154">
        <f>IF(O56="","",SUM(O54:O56))</f>
        <v>450.41000000000008</v>
      </c>
      <c r="P65" s="52">
        <f t="shared" si="135"/>
        <v>-0.37503815734702345</v>
      </c>
      <c r="R65" s="109" t="s">
        <v>86</v>
      </c>
      <c r="S65" s="19">
        <f>SUM(S54:S56)</f>
        <v>172.44200000000001</v>
      </c>
      <c r="T65" s="154">
        <f t="shared" ref="T65:AE65" si="160">SUM(T54:T56)</f>
        <v>186.90999999999997</v>
      </c>
      <c r="U65" s="154">
        <f t="shared" si="160"/>
        <v>317.54300000000001</v>
      </c>
      <c r="V65" s="154">
        <f t="shared" si="160"/>
        <v>273.15200000000004</v>
      </c>
      <c r="W65" s="154">
        <f t="shared" si="160"/>
        <v>274.7589999999999</v>
      </c>
      <c r="X65" s="154">
        <f t="shared" si="160"/>
        <v>324.92199999999997</v>
      </c>
      <c r="Y65" s="154">
        <f t="shared" si="160"/>
        <v>316.45400000000001</v>
      </c>
      <c r="Z65" s="154">
        <f t="shared" si="160"/>
        <v>218.61900000000003</v>
      </c>
      <c r="AA65" s="154">
        <f t="shared" si="160"/>
        <v>473.084</v>
      </c>
      <c r="AB65" s="154">
        <f t="shared" si="160"/>
        <v>407.07599999999996</v>
      </c>
      <c r="AC65" s="154">
        <f t="shared" si="160"/>
        <v>151.21100000000001</v>
      </c>
      <c r="AD65" s="154">
        <f t="shared" ref="AD65" si="161">SUM(AD54:AD56)</f>
        <v>1125.3350000000005</v>
      </c>
      <c r="AE65" s="154">
        <f t="shared" si="160"/>
        <v>764.87600000000009</v>
      </c>
      <c r="AF65" s="154">
        <f>IF(AF56="","",SUM(AF54:AF56))</f>
        <v>660.92</v>
      </c>
      <c r="AG65" s="52">
        <f t="shared" si="136"/>
        <v>-0.13591222629550426</v>
      </c>
      <c r="AI65" s="125">
        <f t="shared" si="142"/>
        <v>2.6427082694783306</v>
      </c>
      <c r="AJ65" s="157">
        <f t="shared" si="142"/>
        <v>3.8715356891337658</v>
      </c>
      <c r="AK65" s="157">
        <f t="shared" si="155"/>
        <v>2.6966413315782778</v>
      </c>
      <c r="AL65" s="157">
        <f t="shared" si="155"/>
        <v>4.2712701912401698</v>
      </c>
      <c r="AM65" s="157">
        <f t="shared" si="155"/>
        <v>2.2684857992073972</v>
      </c>
      <c r="AN65" s="157">
        <f t="shared" si="155"/>
        <v>4.2133094737934069</v>
      </c>
      <c r="AO65" s="157">
        <f t="shared" si="155"/>
        <v>2.7068403630173901</v>
      </c>
      <c r="AP65" s="157">
        <f t="shared" si="155"/>
        <v>16.589694946122332</v>
      </c>
      <c r="AQ65" s="157">
        <f t="shared" si="155"/>
        <v>6.8480523428339826</v>
      </c>
      <c r="AR65" s="157">
        <f t="shared" si="155"/>
        <v>4.5515899637729786</v>
      </c>
      <c r="AS65" s="157">
        <f t="shared" si="155"/>
        <v>7.8161377028843191</v>
      </c>
      <c r="AT65" s="157">
        <f t="shared" si="156"/>
        <v>19.179449159764129</v>
      </c>
      <c r="AU65" s="157">
        <f t="shared" si="157"/>
        <v>10.612959622589154</v>
      </c>
      <c r="AV65" s="157">
        <f t="shared" ref="AV65" si="162">(AF65/O65)*10</f>
        <v>14.673741702004836</v>
      </c>
      <c r="AW65" s="52">
        <f t="shared" ref="AW65" si="163">IF(AV65="","",(AV65-AU65)/AU65)</f>
        <v>0.38262484960109627</v>
      </c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64">SUM(E57:E59)</f>
        <v>632.67000000000007</v>
      </c>
      <c r="F66" s="154">
        <f t="shared" si="164"/>
        <v>431.12000000000012</v>
      </c>
      <c r="G66" s="154">
        <f t="shared" si="164"/>
        <v>1179.42</v>
      </c>
      <c r="H66" s="154">
        <f t="shared" si="164"/>
        <v>572.79999999999995</v>
      </c>
      <c r="I66" s="154">
        <f t="shared" si="164"/>
        <v>330.81000000000006</v>
      </c>
      <c r="J66" s="154">
        <f t="shared" si="164"/>
        <v>431.05</v>
      </c>
      <c r="K66" s="154">
        <f t="shared" si="164"/>
        <v>211.81999999999996</v>
      </c>
      <c r="L66" s="154">
        <f t="shared" si="164"/>
        <v>449.86999999999995</v>
      </c>
      <c r="M66" s="154">
        <f t="shared" ref="M66" si="165">SUM(M57:M59)</f>
        <v>497.9500000000001</v>
      </c>
      <c r="N66" s="154">
        <f t="shared" si="164"/>
        <v>943.92000000000007</v>
      </c>
      <c r="O66" s="154" t="str">
        <f>IF(O59="","",SUM(O57:O59))</f>
        <v/>
      </c>
      <c r="P66" s="52" t="str">
        <f t="shared" si="135"/>
        <v/>
      </c>
      <c r="R66" s="109" t="s">
        <v>87</v>
      </c>
      <c r="S66" s="19">
        <f>SUM(S57:S59)</f>
        <v>376.84800000000001</v>
      </c>
      <c r="T66" s="154">
        <f t="shared" ref="T66:AE66" si="166">SUM(T57:T59)</f>
        <v>361.52099999999996</v>
      </c>
      <c r="U66" s="154">
        <f t="shared" si="166"/>
        <v>353.411</v>
      </c>
      <c r="V66" s="154">
        <f t="shared" si="166"/>
        <v>296.82099999999997</v>
      </c>
      <c r="W66" s="154">
        <f t="shared" si="166"/>
        <v>289.45600000000002</v>
      </c>
      <c r="X66" s="154">
        <f t="shared" si="166"/>
        <v>340.12899999999996</v>
      </c>
      <c r="Y66" s="154">
        <f t="shared" si="166"/>
        <v>363.57</v>
      </c>
      <c r="Z66" s="154">
        <f t="shared" si="166"/>
        <v>267.97200000000004</v>
      </c>
      <c r="AA66" s="154">
        <f t="shared" si="166"/>
        <v>304.03699999999998</v>
      </c>
      <c r="AB66" s="154">
        <f t="shared" si="166"/>
        <v>218.93900000000002</v>
      </c>
      <c r="AC66" s="154">
        <f t="shared" si="166"/>
        <v>237.03700000000001</v>
      </c>
      <c r="AD66" s="154">
        <f t="shared" ref="AD66" si="167">SUM(AD57:AD59)</f>
        <v>470.44100000000003</v>
      </c>
      <c r="AE66" s="154">
        <f t="shared" si="166"/>
        <v>626.85100000000011</v>
      </c>
      <c r="AF66" s="154" t="str">
        <f>IF(AF59="","",SUM(AF57:AF59))</f>
        <v/>
      </c>
      <c r="AG66" s="52" t="str">
        <f t="shared" ref="AG66" si="168">IF(AF66="","",(AF66-AE66)/AE66)</f>
        <v/>
      </c>
      <c r="AI66" s="125">
        <f t="shared" si="142"/>
        <v>3.3897744036268125</v>
      </c>
      <c r="AJ66" s="157">
        <f t="shared" si="142"/>
        <v>7.8327591810204735</v>
      </c>
      <c r="AK66" s="157">
        <f t="shared" si="155"/>
        <v>3.0820099590996692</v>
      </c>
      <c r="AL66" s="157">
        <f t="shared" si="155"/>
        <v>4.691561161426967</v>
      </c>
      <c r="AM66" s="157">
        <f t="shared" si="155"/>
        <v>6.7140471330488012</v>
      </c>
      <c r="AN66" s="157">
        <f t="shared" si="155"/>
        <v>2.883866646317681</v>
      </c>
      <c r="AO66" s="157">
        <f t="shared" si="155"/>
        <v>6.3472416201117321</v>
      </c>
      <c r="AP66" s="157">
        <f t="shared" si="155"/>
        <v>8.1004806384329378</v>
      </c>
      <c r="AQ66" s="157">
        <f t="shared" si="155"/>
        <v>7.0534044774388116</v>
      </c>
      <c r="AR66" s="157">
        <f t="shared" si="155"/>
        <v>10.33608724388632</v>
      </c>
      <c r="AS66" s="157">
        <f t="shared" si="155"/>
        <v>5.2690110476359839</v>
      </c>
      <c r="AT66" s="157">
        <f t="shared" si="156"/>
        <v>9.4475549753991359</v>
      </c>
      <c r="AU66" s="157">
        <f t="shared" si="157"/>
        <v>6.6409335536909921</v>
      </c>
      <c r="AV66" s="157"/>
      <c r="AW66" s="52"/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69">IF(E62="","",SUM(E60:E62))</f>
        <v>385.83</v>
      </c>
      <c r="F67" s="155">
        <f t="shared" si="169"/>
        <v>322.33000000000004</v>
      </c>
      <c r="G67" s="155">
        <f t="shared" si="169"/>
        <v>812.32999999999993</v>
      </c>
      <c r="H67" s="155">
        <f t="shared" si="169"/>
        <v>269.86</v>
      </c>
      <c r="I67" s="155">
        <f t="shared" si="169"/>
        <v>299.23</v>
      </c>
      <c r="J67" s="155">
        <f t="shared" si="169"/>
        <v>522.41</v>
      </c>
      <c r="K67" s="155">
        <f t="shared" si="169"/>
        <v>441.44000000000005</v>
      </c>
      <c r="L67" s="155">
        <f t="shared" si="169"/>
        <v>589.30999999999995</v>
      </c>
      <c r="M67" s="155">
        <f t="shared" ref="M67" si="170">IF(M62="","",SUM(M60:M62))</f>
        <v>520.89999999999975</v>
      </c>
      <c r="N67" s="155">
        <f t="shared" si="169"/>
        <v>277.97000000000008</v>
      </c>
      <c r="O67" s="155" t="str">
        <f t="shared" si="169"/>
        <v/>
      </c>
      <c r="P67" s="55" t="str">
        <f t="shared" si="135"/>
        <v/>
      </c>
      <c r="R67" s="110" t="s">
        <v>88</v>
      </c>
      <c r="S67" s="21">
        <f>SUM(S60:S62)</f>
        <v>173.405</v>
      </c>
      <c r="T67" s="155">
        <f t="shared" ref="T67:AE67" si="171">SUM(T60:T62)</f>
        <v>230.471</v>
      </c>
      <c r="U67" s="155">
        <f t="shared" si="171"/>
        <v>139.79900000000001</v>
      </c>
      <c r="V67" s="155">
        <f t="shared" si="171"/>
        <v>227.17700000000002</v>
      </c>
      <c r="W67" s="155">
        <f t="shared" si="171"/>
        <v>179.22899999999998</v>
      </c>
      <c r="X67" s="155">
        <f t="shared" si="171"/>
        <v>388.57100000000008</v>
      </c>
      <c r="Y67" s="155">
        <f t="shared" si="171"/>
        <v>211.57600000000002</v>
      </c>
      <c r="Z67" s="155">
        <f t="shared" si="171"/>
        <v>147.53800000000001</v>
      </c>
      <c r="AA67" s="155">
        <f t="shared" si="171"/>
        <v>238.09199999999998</v>
      </c>
      <c r="AB67" s="155">
        <f t="shared" si="171"/>
        <v>412.428</v>
      </c>
      <c r="AC67" s="155">
        <f t="shared" si="171"/>
        <v>487.82399999999996</v>
      </c>
      <c r="AD67" s="155">
        <f t="shared" ref="AD67" si="172">SUM(AD60:AD62)</f>
        <v>426.8599999999999</v>
      </c>
      <c r="AE67" s="155">
        <f t="shared" si="171"/>
        <v>741.05799999999999</v>
      </c>
      <c r="AF67" s="155" t="str">
        <f>IF(AF60="","",SUM(AF58:AF60))</f>
        <v/>
      </c>
      <c r="AG67" s="55" t="str">
        <f t="shared" ref="AG67" si="173">IF(AF67="","",(AF67-AE67)/AE67)</f>
        <v/>
      </c>
      <c r="AI67" s="126">
        <f t="shared" si="142"/>
        <v>3.7013596875066703</v>
      </c>
      <c r="AJ67" s="158">
        <f t="shared" si="142"/>
        <v>3.8103827395221956</v>
      </c>
      <c r="AK67" s="158">
        <f t="shared" ref="AK67:AS67" si="174">IF(U62="","",(U67/D67)*10)</f>
        <v>4.3919135434010883</v>
      </c>
      <c r="AL67" s="158">
        <f t="shared" si="174"/>
        <v>5.8880076717725425</v>
      </c>
      <c r="AM67" s="158">
        <f t="shared" si="174"/>
        <v>5.5604194459094707</v>
      </c>
      <c r="AN67" s="158">
        <f t="shared" si="174"/>
        <v>4.7834131449041664</v>
      </c>
      <c r="AO67" s="158">
        <f t="shared" si="174"/>
        <v>7.840213444008004</v>
      </c>
      <c r="AP67" s="158">
        <f t="shared" si="174"/>
        <v>4.9305885105103098</v>
      </c>
      <c r="AQ67" s="158">
        <f t="shared" si="174"/>
        <v>4.5575697249286957</v>
      </c>
      <c r="AR67" s="158">
        <f t="shared" si="174"/>
        <v>9.3427872417542588</v>
      </c>
      <c r="AS67" s="158">
        <f t="shared" si="174"/>
        <v>8.2778843053740818</v>
      </c>
      <c r="AT67" s="158">
        <f t="shared" ref="AT67" si="175">IF(AD62="","",(AD67/M67)*10)</f>
        <v>8.1946630831253628</v>
      </c>
      <c r="AU67" s="158">
        <f t="shared" ref="AU67" si="176">IF(AE62="","",(AE67/N67)*10)</f>
        <v>26.659639529445617</v>
      </c>
      <c r="AV67" s="158" t="str">
        <f t="shared" ref="AV67" si="177">IF(AF62="","",(AF67/O67)*10)</f>
        <v/>
      </c>
      <c r="AW67" s="55" t="str">
        <f t="shared" si="150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  <mergeCell ref="AI48:AV48"/>
    <mergeCell ref="AW48:AW49"/>
    <mergeCell ref="A48:A49"/>
    <mergeCell ref="B48:O48"/>
    <mergeCell ref="P48:P49"/>
    <mergeCell ref="R48:R49"/>
    <mergeCell ref="S48:AF48"/>
    <mergeCell ref="AG48:AG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23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3" t="s">
        <v>3</v>
      </c>
      <c r="B4" s="326"/>
      <c r="C4" s="348" t="s">
        <v>1</v>
      </c>
      <c r="D4" s="349"/>
      <c r="E4" s="346" t="s">
        <v>104</v>
      </c>
      <c r="F4" s="346"/>
      <c r="G4" s="130" t="s">
        <v>0</v>
      </c>
      <c r="I4" s="350">
        <v>1000</v>
      </c>
      <c r="J4" s="346"/>
      <c r="K4" s="344" t="s">
        <v>104</v>
      </c>
      <c r="L4" s="345"/>
      <c r="M4" s="130" t="s">
        <v>0</v>
      </c>
      <c r="O4" s="356" t="s">
        <v>22</v>
      </c>
      <c r="P4" s="346"/>
      <c r="Q4" s="130" t="s">
        <v>0</v>
      </c>
    </row>
    <row r="5" spans="1:20" x14ac:dyDescent="0.25">
      <c r="A5" s="347"/>
      <c r="B5" s="327"/>
      <c r="C5" s="351" t="s">
        <v>205</v>
      </c>
      <c r="D5" s="352"/>
      <c r="E5" s="353" t="str">
        <f>C5</f>
        <v>jan-jul</v>
      </c>
      <c r="F5" s="353"/>
      <c r="G5" s="131" t="s">
        <v>149</v>
      </c>
      <c r="I5" s="354" t="str">
        <f>C5</f>
        <v>jan-jul</v>
      </c>
      <c r="J5" s="353"/>
      <c r="K5" s="355" t="str">
        <f>C5</f>
        <v>jan-jul</v>
      </c>
      <c r="L5" s="343"/>
      <c r="M5" s="131" t="str">
        <f>G5</f>
        <v>2023 /2022</v>
      </c>
      <c r="O5" s="354" t="str">
        <f>C5</f>
        <v>jan-jul</v>
      </c>
      <c r="P5" s="352"/>
      <c r="Q5" s="131" t="str">
        <f>G5</f>
        <v>2023 /2022</v>
      </c>
    </row>
    <row r="6" spans="1:20" ht="19.5" customHeight="1" x14ac:dyDescent="0.25">
      <c r="A6" s="347"/>
      <c r="B6" s="327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847270.13000000105</v>
      </c>
      <c r="D7" s="210">
        <f>D8+D9</f>
        <v>868261.45000000007</v>
      </c>
      <c r="E7" s="216">
        <f t="shared" ref="E7" si="0">C7/$C$20</f>
        <v>0.45924700922931527</v>
      </c>
      <c r="F7" s="217">
        <f t="shared" ref="F7" si="1">D7/$D$20</f>
        <v>0.45956439258308152</v>
      </c>
      <c r="G7" s="53">
        <f>(D7-C7)/C7</f>
        <v>2.4775239037400022E-2</v>
      </c>
      <c r="I7" s="224">
        <f>I8+I9</f>
        <v>245815.95600000001</v>
      </c>
      <c r="J7" s="225">
        <f>J8+J9</f>
        <v>258331.92999999988</v>
      </c>
      <c r="K7" s="229">
        <f t="shared" ref="K7" si="2">I7/$I$20</f>
        <v>0.47927624610115899</v>
      </c>
      <c r="L7" s="230">
        <f t="shared" ref="L7" si="3">J7/$J$20</f>
        <v>0.48196829193234003</v>
      </c>
      <c r="M7" s="53">
        <f>(J7-I7)/I7</f>
        <v>5.0916035735287545E-2</v>
      </c>
      <c r="O7" s="63">
        <f t="shared" ref="O7" si="4">(I7/C7)*10</f>
        <v>2.9012701769623304</v>
      </c>
      <c r="P7" s="237">
        <f t="shared" ref="P7" si="5">(J7/D7)*10</f>
        <v>2.9752781261911361</v>
      </c>
      <c r="Q7" s="53">
        <f>(P7-O7)/O7</f>
        <v>2.5508809836625783E-2</v>
      </c>
    </row>
    <row r="8" spans="1:20" ht="20.100000000000001" customHeight="1" x14ac:dyDescent="0.25">
      <c r="A8" s="8" t="s">
        <v>4</v>
      </c>
      <c r="C8" s="19">
        <v>428381.09000000113</v>
      </c>
      <c r="D8" s="140">
        <v>435823.11000000051</v>
      </c>
      <c r="E8" s="214">
        <f t="shared" ref="E8:E19" si="6">C8/$C$20</f>
        <v>0.23219599915896291</v>
      </c>
      <c r="F8" s="215">
        <f t="shared" ref="F8:F19" si="7">D8/$D$20</f>
        <v>0.23067796321121908</v>
      </c>
      <c r="G8" s="52">
        <f>(D8-C8)/C8</f>
        <v>1.7372428834333837E-2</v>
      </c>
      <c r="I8" s="19">
        <v>140800.68699999989</v>
      </c>
      <c r="J8" s="140">
        <v>147145.74799999996</v>
      </c>
      <c r="K8" s="227">
        <f t="shared" ref="K8:K19" si="8">I8/$I$20</f>
        <v>0.27452418391353001</v>
      </c>
      <c r="L8" s="228">
        <f t="shared" ref="L8:L19" si="9">J8/$J$20</f>
        <v>0.27452891645514571</v>
      </c>
      <c r="M8" s="52">
        <f>(J8-I8)/I8</f>
        <v>4.5064133813495381E-2</v>
      </c>
      <c r="O8" s="27">
        <f t="shared" ref="O8:O20" si="10">(I8/C8)*10</f>
        <v>3.2868091119521523</v>
      </c>
      <c r="P8" s="143">
        <f t="shared" ref="P8:P20" si="11">(J8/D8)*10</f>
        <v>3.3762722678932695</v>
      </c>
      <c r="Q8" s="52">
        <f>(P8-O8)/O8</f>
        <v>2.7218847488219924E-2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418889.03999999992</v>
      </c>
      <c r="D9" s="140">
        <v>432438.33999999956</v>
      </c>
      <c r="E9" s="214">
        <f t="shared" si="6"/>
        <v>0.22705101007035233</v>
      </c>
      <c r="F9" s="215">
        <f t="shared" si="7"/>
        <v>0.22888642937186243</v>
      </c>
      <c r="G9" s="52">
        <f>(D9-C9)/C9</f>
        <v>3.2345797350056334E-2</v>
      </c>
      <c r="I9" s="19">
        <v>105015.2690000001</v>
      </c>
      <c r="J9" s="140">
        <v>111186.18199999991</v>
      </c>
      <c r="K9" s="227">
        <f t="shared" si="8"/>
        <v>0.20475206218762895</v>
      </c>
      <c r="L9" s="228">
        <f t="shared" si="9"/>
        <v>0.20743937547719429</v>
      </c>
      <c r="M9" s="52">
        <f>(J9-I9)/I9</f>
        <v>5.8762054877941658E-2</v>
      </c>
      <c r="O9" s="27">
        <f t="shared" si="10"/>
        <v>2.5069949072909647</v>
      </c>
      <c r="P9" s="143">
        <f t="shared" si="11"/>
        <v>2.5711453336908106</v>
      </c>
      <c r="Q9" s="52">
        <f t="shared" ref="Q9:Q20" si="12">(P9-O9)/O9</f>
        <v>2.558857467690916E-2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647131.48999999976</v>
      </c>
      <c r="D10" s="210">
        <f>D11+D12</f>
        <v>660094.56000000075</v>
      </c>
      <c r="E10" s="216">
        <f t="shared" si="6"/>
        <v>0.35076558329822161</v>
      </c>
      <c r="F10" s="217">
        <f t="shared" si="7"/>
        <v>0.34938319041320653</v>
      </c>
      <c r="G10" s="53">
        <f>(D10-C10)/C10</f>
        <v>2.0031585852824132E-2</v>
      </c>
      <c r="I10" s="224">
        <f>I11+I12</f>
        <v>86400.75599999995</v>
      </c>
      <c r="J10" s="225">
        <f>J11+J12</f>
        <v>87935.758999999947</v>
      </c>
      <c r="K10" s="229">
        <f t="shared" si="8"/>
        <v>0.16845867400073153</v>
      </c>
      <c r="L10" s="230">
        <f t="shared" si="9"/>
        <v>0.16406120437765434</v>
      </c>
      <c r="M10" s="53">
        <f>(J10-I10)/I10</f>
        <v>1.7766082972699888E-2</v>
      </c>
      <c r="O10" s="63">
        <f t="shared" si="10"/>
        <v>1.3351344716666467</v>
      </c>
      <c r="P10" s="237">
        <f t="shared" si="11"/>
        <v>1.3321691213452789</v>
      </c>
      <c r="Q10" s="53">
        <f t="shared" si="12"/>
        <v>-2.2210124779911914E-3</v>
      </c>
      <c r="T10" s="2"/>
    </row>
    <row r="11" spans="1:20" ht="20.100000000000001" customHeight="1" x14ac:dyDescent="0.25">
      <c r="A11" s="8"/>
      <c r="B11" t="s">
        <v>6</v>
      </c>
      <c r="C11" s="19">
        <v>616084.94999999984</v>
      </c>
      <c r="D11" s="140">
        <v>639565.24000000069</v>
      </c>
      <c r="E11" s="214">
        <f t="shared" si="6"/>
        <v>0.33393738395887013</v>
      </c>
      <c r="F11" s="215">
        <f t="shared" si="7"/>
        <v>0.33851717249205648</v>
      </c>
      <c r="G11" s="52">
        <f t="shared" ref="G11:G19" si="13">(D11-C11)/C11</f>
        <v>3.8112098015055974E-2</v>
      </c>
      <c r="I11" s="19">
        <v>80467.232999999949</v>
      </c>
      <c r="J11" s="140">
        <v>83487.870999999956</v>
      </c>
      <c r="K11" s="227">
        <f t="shared" si="8"/>
        <v>0.15688986994150728</v>
      </c>
      <c r="L11" s="228">
        <f t="shared" si="9"/>
        <v>0.15576280710997492</v>
      </c>
      <c r="M11" s="52">
        <f t="shared" ref="M11:M19" si="14">(J11-I11)/I11</f>
        <v>3.7538733312726287E-2</v>
      </c>
      <c r="O11" s="27">
        <f t="shared" si="10"/>
        <v>1.3061061303315391</v>
      </c>
      <c r="P11" s="143">
        <f t="shared" si="11"/>
        <v>1.3053847485519987</v>
      </c>
      <c r="Q11" s="52">
        <f t="shared" si="12"/>
        <v>-5.523148255626697E-4</v>
      </c>
    </row>
    <row r="12" spans="1:20" ht="20.100000000000001" customHeight="1" x14ac:dyDescent="0.25">
      <c r="A12" s="8"/>
      <c r="B12" t="s">
        <v>39</v>
      </c>
      <c r="C12" s="19">
        <v>31046.539999999979</v>
      </c>
      <c r="D12" s="140">
        <v>20529.320000000011</v>
      </c>
      <c r="E12" s="218">
        <f t="shared" si="6"/>
        <v>1.6828199339351521E-2</v>
      </c>
      <c r="F12" s="219">
        <f t="shared" si="7"/>
        <v>1.0866017921150032E-2</v>
      </c>
      <c r="G12" s="52">
        <f t="shared" si="13"/>
        <v>-0.33875658930109365</v>
      </c>
      <c r="I12" s="19">
        <v>5933.523000000002</v>
      </c>
      <c r="J12" s="140">
        <v>4447.8879999999972</v>
      </c>
      <c r="K12" s="231">
        <f t="shared" si="8"/>
        <v>1.1568804059224244E-2</v>
      </c>
      <c r="L12" s="232">
        <f t="shared" si="9"/>
        <v>8.2983972676794228E-3</v>
      </c>
      <c r="M12" s="52">
        <f t="shared" si="14"/>
        <v>-0.25037991763072365</v>
      </c>
      <c r="O12" s="27">
        <f t="shared" si="10"/>
        <v>1.911170455709398</v>
      </c>
      <c r="P12" s="143">
        <f t="shared" si="11"/>
        <v>2.1666026931237834</v>
      </c>
      <c r="Q12" s="52">
        <f t="shared" si="12"/>
        <v>0.13365225307418888</v>
      </c>
    </row>
    <row r="13" spans="1:20" ht="20.100000000000001" customHeight="1" x14ac:dyDescent="0.25">
      <c r="A13" s="23" t="s">
        <v>130</v>
      </c>
      <c r="B13" s="15"/>
      <c r="C13" s="78">
        <f>SUM(C14:C16)</f>
        <v>318648.10999999993</v>
      </c>
      <c r="D13" s="210">
        <f>SUM(D14:D16)</f>
        <v>332152.78999999963</v>
      </c>
      <c r="E13" s="216">
        <f t="shared" si="6"/>
        <v>0.17271727909736845</v>
      </c>
      <c r="F13" s="217">
        <f t="shared" si="7"/>
        <v>0.17580602614699253</v>
      </c>
      <c r="G13" s="53">
        <f t="shared" si="13"/>
        <v>4.2381170878432968E-2</v>
      </c>
      <c r="I13" s="224">
        <f>SUM(I14:I16)</f>
        <v>168651.86500000005</v>
      </c>
      <c r="J13" s="225">
        <f>SUM(J14:J16)</f>
        <v>178534.27799999985</v>
      </c>
      <c r="K13" s="229">
        <f t="shared" si="8"/>
        <v>0.32882663139718832</v>
      </c>
      <c r="L13" s="230">
        <f t="shared" si="9"/>
        <v>0.33309030369971504</v>
      </c>
      <c r="M13" s="53">
        <f t="shared" si="14"/>
        <v>5.8596523673187927E-2</v>
      </c>
      <c r="O13" s="63">
        <f t="shared" si="10"/>
        <v>5.2927307492895554</v>
      </c>
      <c r="P13" s="237">
        <f t="shared" si="11"/>
        <v>5.3750648308569096</v>
      </c>
      <c r="Q13" s="53">
        <f t="shared" si="12"/>
        <v>1.5556068401629129E-2</v>
      </c>
    </row>
    <row r="14" spans="1:20" ht="20.100000000000001" customHeight="1" x14ac:dyDescent="0.25">
      <c r="A14" s="8"/>
      <c r="B14" s="3" t="s">
        <v>7</v>
      </c>
      <c r="C14" s="31">
        <v>298850.61999999988</v>
      </c>
      <c r="D14" s="141">
        <v>313076.66999999963</v>
      </c>
      <c r="E14" s="214">
        <f t="shared" si="6"/>
        <v>0.16198641800499489</v>
      </c>
      <c r="F14" s="215">
        <f t="shared" si="7"/>
        <v>0.16570917628611023</v>
      </c>
      <c r="G14" s="52">
        <f t="shared" si="13"/>
        <v>4.7602544709459731E-2</v>
      </c>
      <c r="I14" s="31">
        <v>157215.76800000004</v>
      </c>
      <c r="J14" s="141">
        <v>167177.51399999985</v>
      </c>
      <c r="K14" s="227">
        <f t="shared" si="8"/>
        <v>0.30652926010608822</v>
      </c>
      <c r="L14" s="228">
        <f t="shared" si="9"/>
        <v>0.31190205899857143</v>
      </c>
      <c r="M14" s="52">
        <f t="shared" si="14"/>
        <v>6.3363529795559745E-2</v>
      </c>
      <c r="O14" s="27">
        <f t="shared" si="10"/>
        <v>5.2606806704968552</v>
      </c>
      <c r="P14" s="143">
        <f t="shared" si="11"/>
        <v>5.3398266309655096</v>
      </c>
      <c r="Q14" s="52">
        <f t="shared" si="12"/>
        <v>1.5044813670695453E-2</v>
      </c>
      <c r="S14" s="119"/>
    </row>
    <row r="15" spans="1:20" ht="20.100000000000001" customHeight="1" x14ac:dyDescent="0.25">
      <c r="A15" s="8"/>
      <c r="B15" s="3" t="s">
        <v>8</v>
      </c>
      <c r="C15" s="31">
        <v>12725.510000000002</v>
      </c>
      <c r="D15" s="141">
        <v>10895.42</v>
      </c>
      <c r="E15" s="214">
        <f t="shared" si="6"/>
        <v>6.8976259182154075E-3</v>
      </c>
      <c r="F15" s="215">
        <f t="shared" si="7"/>
        <v>5.766865584366964E-3</v>
      </c>
      <c r="G15" s="52">
        <f t="shared" si="13"/>
        <v>-0.14381270377375852</v>
      </c>
      <c r="I15" s="31">
        <v>9792.241</v>
      </c>
      <c r="J15" s="141">
        <v>9376.9830000000056</v>
      </c>
      <c r="K15" s="227">
        <f t="shared" si="8"/>
        <v>1.9092285886429028E-2</v>
      </c>
      <c r="L15" s="228">
        <f t="shared" si="9"/>
        <v>1.749457947373596E-2</v>
      </c>
      <c r="M15" s="52">
        <f t="shared" si="14"/>
        <v>-4.2406840272823591E-2</v>
      </c>
      <c r="O15" s="27">
        <f t="shared" si="10"/>
        <v>7.6949693961185037</v>
      </c>
      <c r="P15" s="143">
        <f t="shared" si="11"/>
        <v>8.6063529446317872</v>
      </c>
      <c r="Q15" s="52">
        <f t="shared" si="12"/>
        <v>0.11843887890873271</v>
      </c>
      <c r="S15" s="119"/>
    </row>
    <row r="16" spans="1:20" ht="20.100000000000001" customHeight="1" x14ac:dyDescent="0.25">
      <c r="A16" s="32"/>
      <c r="B16" s="33" t="s">
        <v>9</v>
      </c>
      <c r="C16" s="211">
        <v>7071.9800000000141</v>
      </c>
      <c r="D16" s="212">
        <v>8180.7000000000089</v>
      </c>
      <c r="E16" s="218">
        <f t="shared" si="6"/>
        <v>3.8332351741581345E-3</v>
      </c>
      <c r="F16" s="219">
        <f t="shared" si="7"/>
        <v>4.3299842765153499E-3</v>
      </c>
      <c r="G16" s="52">
        <f t="shared" si="13"/>
        <v>0.15677646147189225</v>
      </c>
      <c r="I16" s="211">
        <v>1643.8559999999984</v>
      </c>
      <c r="J16" s="212">
        <v>1979.7809999999986</v>
      </c>
      <c r="K16" s="231">
        <f t="shared" si="8"/>
        <v>3.2050854046710704E-3</v>
      </c>
      <c r="L16" s="232">
        <f t="shared" si="9"/>
        <v>3.6936652274076219E-3</v>
      </c>
      <c r="M16" s="52">
        <f t="shared" si="14"/>
        <v>0.20435184103717144</v>
      </c>
      <c r="O16" s="27">
        <f t="shared" si="10"/>
        <v>2.3244635872838937</v>
      </c>
      <c r="P16" s="143">
        <f t="shared" si="11"/>
        <v>2.4200630752869516</v>
      </c>
      <c r="Q16" s="52">
        <f t="shared" si="12"/>
        <v>4.1127548104448797E-2</v>
      </c>
    </row>
    <row r="17" spans="1:17" ht="20.100000000000001" customHeight="1" x14ac:dyDescent="0.25">
      <c r="A17" s="8" t="s">
        <v>131</v>
      </c>
      <c r="B17" s="3"/>
      <c r="C17" s="19">
        <v>2481.1799999999989</v>
      </c>
      <c r="D17" s="140">
        <v>1534.4199999999998</v>
      </c>
      <c r="E17" s="214">
        <f t="shared" si="6"/>
        <v>1.3448774529081894E-3</v>
      </c>
      <c r="F17" s="215">
        <f t="shared" si="7"/>
        <v>8.1215720825487741E-4</v>
      </c>
      <c r="G17" s="54">
        <f t="shared" si="13"/>
        <v>-0.38157650795186143</v>
      </c>
      <c r="I17" s="31">
        <v>1439.6300000000006</v>
      </c>
      <c r="J17" s="141">
        <v>1204.298</v>
      </c>
      <c r="K17" s="227">
        <f t="shared" si="8"/>
        <v>2.8068985976427495E-3</v>
      </c>
      <c r="L17" s="228">
        <f t="shared" si="9"/>
        <v>2.2468513669120713E-3</v>
      </c>
      <c r="M17" s="54">
        <f t="shared" si="14"/>
        <v>-0.16346700193799829</v>
      </c>
      <c r="O17" s="238">
        <f t="shared" si="10"/>
        <v>5.8021989537236358</v>
      </c>
      <c r="P17" s="239">
        <f t="shared" si="11"/>
        <v>7.8485551543905849</v>
      </c>
      <c r="Q17" s="54">
        <f t="shared" si="12"/>
        <v>0.35268632064980704</v>
      </c>
    </row>
    <row r="18" spans="1:17" ht="20.100000000000001" customHeight="1" x14ac:dyDescent="0.25">
      <c r="A18" s="8" t="s">
        <v>10</v>
      </c>
      <c r="C18" s="19">
        <v>11626.12000000003</v>
      </c>
      <c r="D18" s="140">
        <v>11948.470000000018</v>
      </c>
      <c r="E18" s="214">
        <f t="shared" si="6"/>
        <v>6.3017220245226088E-3</v>
      </c>
      <c r="F18" s="215">
        <f t="shared" si="7"/>
        <v>6.3242371958897635E-3</v>
      </c>
      <c r="G18" s="52">
        <f t="shared" si="13"/>
        <v>2.772636098715537E-2</v>
      </c>
      <c r="I18" s="19">
        <v>6586.6289999999954</v>
      </c>
      <c r="J18" s="140">
        <v>6406.5019999999986</v>
      </c>
      <c r="K18" s="227">
        <f t="shared" si="8"/>
        <v>1.2842188411809315E-2</v>
      </c>
      <c r="L18" s="228">
        <f t="shared" si="9"/>
        <v>1.1952571353456466E-2</v>
      </c>
      <c r="M18" s="52">
        <f t="shared" si="14"/>
        <v>-2.734737298851915E-2</v>
      </c>
      <c r="O18" s="27">
        <f t="shared" si="10"/>
        <v>5.6653715943065937</v>
      </c>
      <c r="P18" s="143">
        <f t="shared" si="11"/>
        <v>5.3617760265540184</v>
      </c>
      <c r="Q18" s="52">
        <f t="shared" si="12"/>
        <v>-5.3587935530596639E-2</v>
      </c>
    </row>
    <row r="19" spans="1:17" ht="20.100000000000001" customHeight="1" thickBot="1" x14ac:dyDescent="0.3">
      <c r="A19" s="8" t="s">
        <v>11</v>
      </c>
      <c r="B19" s="10"/>
      <c r="C19" s="21">
        <v>17754.560000000005</v>
      </c>
      <c r="D19" s="142">
        <v>15322.330000000009</v>
      </c>
      <c r="E19" s="220">
        <f t="shared" si="6"/>
        <v>9.6235288976638696E-3</v>
      </c>
      <c r="F19" s="221">
        <f t="shared" si="7"/>
        <v>8.109996452574892E-3</v>
      </c>
      <c r="G19" s="55">
        <f t="shared" si="13"/>
        <v>-0.13699184885460383</v>
      </c>
      <c r="I19" s="21">
        <v>3995.0849999999982</v>
      </c>
      <c r="J19" s="142">
        <v>3580.8539999999971</v>
      </c>
      <c r="K19" s="233">
        <f t="shared" si="8"/>
        <v>7.7893614914690398E-3</v>
      </c>
      <c r="L19" s="234">
        <f t="shared" si="9"/>
        <v>6.680777269922022E-3</v>
      </c>
      <c r="M19" s="55">
        <f t="shared" si="14"/>
        <v>-0.10368515313191116</v>
      </c>
      <c r="O19" s="240">
        <f t="shared" si="10"/>
        <v>2.2501740397959717</v>
      </c>
      <c r="P19" s="241">
        <f t="shared" si="11"/>
        <v>2.3370166286720067</v>
      </c>
      <c r="Q19" s="55">
        <f t="shared" si="12"/>
        <v>3.859372090343248E-2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1844911.5900000008</v>
      </c>
      <c r="D20" s="145">
        <f>D8+D9+D10+D13+D17+D18+D19</f>
        <v>1889314.0200000003</v>
      </c>
      <c r="E20" s="222">
        <f>E8+E9+E10+E13+E17+E18+E19</f>
        <v>1</v>
      </c>
      <c r="F20" s="223">
        <f>F8+F9+F10+F13+F17+F18+F19</f>
        <v>1</v>
      </c>
      <c r="G20" s="55">
        <f>(D20-C20)/C20</f>
        <v>2.4067511007397079E-2</v>
      </c>
      <c r="H20" s="1"/>
      <c r="I20" s="213">
        <f>I8+I9+I10+I13+I17+I18+I19</f>
        <v>512889.92100000003</v>
      </c>
      <c r="J20" s="226">
        <f>J8+J9+J10+J13+J17+J18+J19</f>
        <v>535993.62099999969</v>
      </c>
      <c r="K20" s="235">
        <f>K8+K9+K10+K13+K17+K18+K19</f>
        <v>0.99999999999999989</v>
      </c>
      <c r="L20" s="236">
        <f>L8+L9+L10+L13+L17+L18+L19</f>
        <v>1</v>
      </c>
      <c r="M20" s="55">
        <f>(J20-I20)/I20</f>
        <v>4.5046118190339053E-2</v>
      </c>
      <c r="N20" s="1"/>
      <c r="O20" s="24">
        <f t="shared" si="10"/>
        <v>2.7800243858839861</v>
      </c>
      <c r="P20" s="242">
        <f t="shared" si="11"/>
        <v>2.8369747714040656</v>
      </c>
      <c r="Q20" s="55">
        <f t="shared" si="12"/>
        <v>2.0485570489688531E-2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33" t="s">
        <v>2</v>
      </c>
      <c r="B24" s="326"/>
      <c r="C24" s="348" t="s">
        <v>1</v>
      </c>
      <c r="D24" s="349"/>
      <c r="E24" s="346" t="s">
        <v>105</v>
      </c>
      <c r="F24" s="346"/>
      <c r="G24" s="130" t="s">
        <v>0</v>
      </c>
      <c r="I24" s="350">
        <v>1000</v>
      </c>
      <c r="J24" s="349"/>
      <c r="K24" s="346" t="s">
        <v>105</v>
      </c>
      <c r="L24" s="346"/>
      <c r="M24" s="130" t="s">
        <v>0</v>
      </c>
      <c r="O24" s="356" t="s">
        <v>22</v>
      </c>
      <c r="P24" s="346"/>
      <c r="Q24" s="130" t="s">
        <v>0</v>
      </c>
    </row>
    <row r="25" spans="1:17" ht="15" customHeight="1" x14ac:dyDescent="0.25">
      <c r="A25" s="347"/>
      <c r="B25" s="327"/>
      <c r="C25" s="351" t="str">
        <f>C5</f>
        <v>jan-jul</v>
      </c>
      <c r="D25" s="352"/>
      <c r="E25" s="353" t="str">
        <f>C5</f>
        <v>jan-jul</v>
      </c>
      <c r="F25" s="353"/>
      <c r="G25" s="131" t="str">
        <f>G5</f>
        <v>2023 /2022</v>
      </c>
      <c r="I25" s="354" t="str">
        <f>C5</f>
        <v>jan-jul</v>
      </c>
      <c r="J25" s="352"/>
      <c r="K25" s="342" t="str">
        <f>C5</f>
        <v>jan-jul</v>
      </c>
      <c r="L25" s="343"/>
      <c r="M25" s="131" t="str">
        <f>G5</f>
        <v>2023 /2022</v>
      </c>
      <c r="O25" s="354" t="str">
        <f>C5</f>
        <v>jan-jul</v>
      </c>
      <c r="P25" s="352"/>
      <c r="Q25" s="131" t="str">
        <f>G5</f>
        <v>2023 /2022</v>
      </c>
    </row>
    <row r="26" spans="1:17" ht="19.5" customHeight="1" x14ac:dyDescent="0.25">
      <c r="A26" s="347"/>
      <c r="B26" s="327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355142.07999999955</v>
      </c>
      <c r="D27" s="210">
        <f>D28+D29</f>
        <v>353079.92999999982</v>
      </c>
      <c r="E27" s="216">
        <f>C27/$C$40</f>
        <v>0.41493198194242081</v>
      </c>
      <c r="F27" s="217">
        <f>D27/$D$40</f>
        <v>0.41896317557632595</v>
      </c>
      <c r="G27" s="53">
        <f>(D27-C27)/C27</f>
        <v>-5.8065493111932407E-3</v>
      </c>
      <c r="I27" s="78">
        <f>I28+I29</f>
        <v>89162.354999999894</v>
      </c>
      <c r="J27" s="210">
        <f>J28+J29</f>
        <v>90513.863999999972</v>
      </c>
      <c r="K27" s="216">
        <f>I27/$I$40</f>
        <v>0.3837978886921507</v>
      </c>
      <c r="L27" s="217">
        <f>J27/$J$40</f>
        <v>0.39409629161772641</v>
      </c>
      <c r="M27" s="53">
        <f>(J27-I27)/I27</f>
        <v>1.5157843240009529E-2</v>
      </c>
      <c r="O27" s="63">
        <f t="shared" ref="O27" si="15">(I27/C27)*10</f>
        <v>2.5106108237018834</v>
      </c>
      <c r="P27" s="237">
        <f t="shared" ref="P27" si="16">(J27/D27)*10</f>
        <v>2.563551658118886</v>
      </c>
      <c r="Q27" s="53">
        <f>(P27-O27)/O27</f>
        <v>2.1086834294349766E-2</v>
      </c>
    </row>
    <row r="28" spans="1:17" ht="20.100000000000001" customHeight="1" x14ac:dyDescent="0.25">
      <c r="A28" s="8" t="s">
        <v>4</v>
      </c>
      <c r="C28" s="19">
        <v>189631.63999999978</v>
      </c>
      <c r="D28" s="140">
        <v>188275.7799999998</v>
      </c>
      <c r="E28" s="214">
        <f>C28/$C$40</f>
        <v>0.2215570518261076</v>
      </c>
      <c r="F28" s="215">
        <f>D28/$D$40</f>
        <v>0.22340725702791908</v>
      </c>
      <c r="G28" s="52">
        <f>(D28-C28)/C28</f>
        <v>-7.1499671679261306E-3</v>
      </c>
      <c r="I28" s="19">
        <v>50824.573999999906</v>
      </c>
      <c r="J28" s="140">
        <v>50788.524999999994</v>
      </c>
      <c r="K28" s="214">
        <f>I28/$I$40</f>
        <v>0.2187735417584917</v>
      </c>
      <c r="L28" s="215">
        <f>J28/$J$40</f>
        <v>0.22113263620293783</v>
      </c>
      <c r="M28" s="52">
        <f>(J28-I28)/I28</f>
        <v>-7.0928287564027241E-4</v>
      </c>
      <c r="O28" s="27">
        <f t="shared" ref="O28:O40" si="17">(I28/C28)*10</f>
        <v>2.6801737305019335</v>
      </c>
      <c r="P28" s="143">
        <f t="shared" ref="P28:P40" si="18">(J28/D28)*10</f>
        <v>2.6975601960060951</v>
      </c>
      <c r="Q28" s="52">
        <f>(P28-O28)/O28</f>
        <v>6.4870666055313834E-3</v>
      </c>
    </row>
    <row r="29" spans="1:17" ht="20.100000000000001" customHeight="1" x14ac:dyDescent="0.25">
      <c r="A29" s="8" t="s">
        <v>5</v>
      </c>
      <c r="C29" s="19">
        <v>165510.43999999977</v>
      </c>
      <c r="D29" s="140">
        <v>164804.15000000002</v>
      </c>
      <c r="E29" s="214">
        <f>C29/$C$40</f>
        <v>0.19337493011631318</v>
      </c>
      <c r="F29" s="215">
        <f>D29/$D$40</f>
        <v>0.1955559185484069</v>
      </c>
      <c r="G29" s="52">
        <f t="shared" ref="G29:G40" si="19">(D29-C29)/C29</f>
        <v>-4.2673441022798757E-3</v>
      </c>
      <c r="I29" s="19">
        <v>38337.780999999981</v>
      </c>
      <c r="J29" s="140">
        <v>39725.338999999978</v>
      </c>
      <c r="K29" s="214">
        <f t="shared" ref="K29:K39" si="20">I29/$I$40</f>
        <v>0.16502434693365894</v>
      </c>
      <c r="L29" s="215">
        <f t="shared" ref="L29:L39" si="21">J29/$J$40</f>
        <v>0.17296365541478856</v>
      </c>
      <c r="M29" s="52">
        <f t="shared" ref="M29:M40" si="22">(J29-I29)/I29</f>
        <v>3.6192965889183776E-2</v>
      </c>
      <c r="O29" s="27">
        <f t="shared" si="17"/>
        <v>2.3163361175282979</v>
      </c>
      <c r="P29" s="143">
        <f t="shared" si="18"/>
        <v>2.4104574429709431</v>
      </c>
      <c r="Q29" s="52">
        <f t="shared" ref="Q29:Q38" si="23">(P29-O29)/O29</f>
        <v>4.0633708005675617E-2</v>
      </c>
    </row>
    <row r="30" spans="1:17" ht="20.100000000000001" customHeight="1" x14ac:dyDescent="0.25">
      <c r="A30" s="23" t="s">
        <v>38</v>
      </c>
      <c r="B30" s="15"/>
      <c r="C30" s="78">
        <f>C31+C32</f>
        <v>243099.6999999999</v>
      </c>
      <c r="D30" s="210">
        <f>D31+D32</f>
        <v>245405.90000000029</v>
      </c>
      <c r="E30" s="216">
        <f>C30/$C$40</f>
        <v>0.28402672060322448</v>
      </c>
      <c r="F30" s="217">
        <f>D30/$D$40</f>
        <v>0.29119761966976276</v>
      </c>
      <c r="G30" s="53">
        <f>(D30-C30)/C30</f>
        <v>9.4866427231312545E-3</v>
      </c>
      <c r="I30" s="78">
        <f>I31+I32</f>
        <v>33970.567999999999</v>
      </c>
      <c r="J30" s="210">
        <f>J31+J32</f>
        <v>33258.320999999996</v>
      </c>
      <c r="K30" s="216">
        <f t="shared" si="20"/>
        <v>0.14622575049832578</v>
      </c>
      <c r="L30" s="217">
        <f t="shared" si="21"/>
        <v>0.1448063356518727</v>
      </c>
      <c r="M30" s="53">
        <f t="shared" si="22"/>
        <v>-2.0966590844168489E-2</v>
      </c>
      <c r="O30" s="63">
        <f t="shared" si="17"/>
        <v>1.3973924278804133</v>
      </c>
      <c r="P30" s="237">
        <f t="shared" si="18"/>
        <v>1.3552372212729993</v>
      </c>
      <c r="Q30" s="53">
        <f t="shared" si="23"/>
        <v>-3.0167049546243559E-2</v>
      </c>
    </row>
    <row r="31" spans="1:17" ht="20.100000000000001" customHeight="1" x14ac:dyDescent="0.25">
      <c r="A31" s="8"/>
      <c r="B31" t="s">
        <v>6</v>
      </c>
      <c r="C31" s="31">
        <v>226030.1999999999</v>
      </c>
      <c r="D31" s="141">
        <v>236646.09000000029</v>
      </c>
      <c r="E31" s="214">
        <f t="shared" ref="E31:E38" si="24">C31/$C$40</f>
        <v>0.26408348699439343</v>
      </c>
      <c r="F31" s="215">
        <f t="shared" ref="F31:F38" si="25">D31/$D$40</f>
        <v>0.28080326557819701</v>
      </c>
      <c r="G31" s="52">
        <f>(D31-C31)/C31</f>
        <v>4.6966688522154992E-2</v>
      </c>
      <c r="I31" s="31">
        <v>31031.444</v>
      </c>
      <c r="J31" s="141">
        <v>31397.748999999993</v>
      </c>
      <c r="K31" s="214">
        <f>I31/$I$40</f>
        <v>0.13357433964444659</v>
      </c>
      <c r="L31" s="215">
        <f>J31/$J$40</f>
        <v>0.13670542720443554</v>
      </c>
      <c r="M31" s="52">
        <f>(J31-I31)/I31</f>
        <v>1.1804316937361762E-2</v>
      </c>
      <c r="O31" s="27">
        <f t="shared" si="17"/>
        <v>1.3728892864758784</v>
      </c>
      <c r="P31" s="143">
        <f t="shared" si="18"/>
        <v>1.326780805886121</v>
      </c>
      <c r="Q31" s="52">
        <f t="shared" si="23"/>
        <v>-3.3584995559339657E-2</v>
      </c>
    </row>
    <row r="32" spans="1:17" ht="20.100000000000001" customHeight="1" x14ac:dyDescent="0.25">
      <c r="A32" s="8"/>
      <c r="B32" t="s">
        <v>39</v>
      </c>
      <c r="C32" s="31">
        <v>17069.5</v>
      </c>
      <c r="D32" s="141">
        <v>8759.8099999999922</v>
      </c>
      <c r="E32" s="218">
        <f t="shared" si="24"/>
        <v>1.9943233608831035E-2</v>
      </c>
      <c r="F32" s="219">
        <f t="shared" si="25"/>
        <v>1.0394354091565767E-2</v>
      </c>
      <c r="G32" s="52">
        <f>(D32-C32)/C32</f>
        <v>-0.48681507952781322</v>
      </c>
      <c r="I32" s="31">
        <v>2939.1239999999989</v>
      </c>
      <c r="J32" s="141">
        <v>1860.5720000000006</v>
      </c>
      <c r="K32" s="218">
        <f>I32/$I$40</f>
        <v>1.2651410853879191E-2</v>
      </c>
      <c r="L32" s="219">
        <f>J32/$J$40</f>
        <v>8.100908447437145E-3</v>
      </c>
      <c r="M32" s="52">
        <f>(J32-I32)/I32</f>
        <v>-0.36696376199166786</v>
      </c>
      <c r="O32" s="27">
        <f t="shared" si="17"/>
        <v>1.7218571135651302</v>
      </c>
      <c r="P32" s="143">
        <f t="shared" si="18"/>
        <v>2.1239867074742511</v>
      </c>
      <c r="Q32" s="52">
        <f t="shared" si="23"/>
        <v>0.23354411393434718</v>
      </c>
    </row>
    <row r="33" spans="1:17" ht="20.100000000000001" customHeight="1" x14ac:dyDescent="0.25">
      <c r="A33" s="23" t="s">
        <v>130</v>
      </c>
      <c r="B33" s="15"/>
      <c r="C33" s="78">
        <f>SUM(C34:C36)</f>
        <v>244467.44000000006</v>
      </c>
      <c r="D33" s="210">
        <f>SUM(D34:D36)</f>
        <v>231382.32000000015</v>
      </c>
      <c r="E33" s="216">
        <f t="shared" si="24"/>
        <v>0.28562472630556757</v>
      </c>
      <c r="F33" s="217">
        <f t="shared" si="25"/>
        <v>0.27455729800166712</v>
      </c>
      <c r="G33" s="53">
        <f t="shared" si="19"/>
        <v>-5.3525001120803266E-2</v>
      </c>
      <c r="I33" s="78">
        <f>SUM(I34:I36)</f>
        <v>104596.87900000006</v>
      </c>
      <c r="J33" s="210">
        <f>SUM(J34:J36)</f>
        <v>101440.45699999997</v>
      </c>
      <c r="K33" s="216">
        <f t="shared" si="20"/>
        <v>0.45023554306061592</v>
      </c>
      <c r="L33" s="217">
        <f t="shared" si="21"/>
        <v>0.44167054810197293</v>
      </c>
      <c r="M33" s="53">
        <f t="shared" si="22"/>
        <v>-3.0177018952927757E-2</v>
      </c>
      <c r="O33" s="63">
        <f t="shared" si="17"/>
        <v>4.2785607359409514</v>
      </c>
      <c r="P33" s="237">
        <f t="shared" si="18"/>
        <v>4.3841057951186544</v>
      </c>
      <c r="Q33" s="53">
        <f t="shared" si="23"/>
        <v>2.4668355947620138E-2</v>
      </c>
    </row>
    <row r="34" spans="1:17" ht="20.100000000000001" customHeight="1" x14ac:dyDescent="0.25">
      <c r="A34" s="8"/>
      <c r="B34" s="3" t="s">
        <v>7</v>
      </c>
      <c r="C34" s="31">
        <v>231023.00000000003</v>
      </c>
      <c r="D34" s="141">
        <v>218665.54000000015</v>
      </c>
      <c r="E34" s="214">
        <f t="shared" si="24"/>
        <v>0.26991684923477388</v>
      </c>
      <c r="F34" s="215">
        <f t="shared" si="25"/>
        <v>0.25946761977525101</v>
      </c>
      <c r="G34" s="52">
        <f t="shared" si="19"/>
        <v>-5.3490171974218473E-2</v>
      </c>
      <c r="I34" s="31">
        <v>99651.964000000051</v>
      </c>
      <c r="J34" s="141">
        <v>97007.729999999967</v>
      </c>
      <c r="K34" s="214">
        <f t="shared" si="20"/>
        <v>0.42895023788039549</v>
      </c>
      <c r="L34" s="215">
        <f t="shared" si="21"/>
        <v>0.42237050725459763</v>
      </c>
      <c r="M34" s="52">
        <f t="shared" si="22"/>
        <v>-2.6534690274645091E-2</v>
      </c>
      <c r="O34" s="27">
        <f t="shared" si="17"/>
        <v>4.3135083519822723</v>
      </c>
      <c r="P34" s="143">
        <f t="shared" si="18"/>
        <v>4.4363519738866906</v>
      </c>
      <c r="Q34" s="52">
        <f t="shared" si="23"/>
        <v>2.8478818604342204E-2</v>
      </c>
    </row>
    <row r="35" spans="1:17" ht="20.100000000000001" customHeight="1" x14ac:dyDescent="0.25">
      <c r="A35" s="8"/>
      <c r="B35" s="3" t="s">
        <v>8</v>
      </c>
      <c r="C35" s="31">
        <v>7225.170000000001</v>
      </c>
      <c r="D35" s="141">
        <v>5497.0200000000013</v>
      </c>
      <c r="E35" s="214">
        <f t="shared" si="24"/>
        <v>8.441562621841165E-3</v>
      </c>
      <c r="F35" s="215">
        <f t="shared" si="25"/>
        <v>6.5227410558469784E-3</v>
      </c>
      <c r="G35" s="52">
        <f t="shared" si="19"/>
        <v>-0.23918468354377811</v>
      </c>
      <c r="I35" s="31">
        <v>3789.4710000000018</v>
      </c>
      <c r="J35" s="141">
        <v>3106.8260000000009</v>
      </c>
      <c r="K35" s="214">
        <f t="shared" si="20"/>
        <v>1.631171551110483E-2</v>
      </c>
      <c r="L35" s="215">
        <f t="shared" si="21"/>
        <v>1.3527083600160248E-2</v>
      </c>
      <c r="M35" s="52">
        <f t="shared" si="22"/>
        <v>-0.1801425581565344</v>
      </c>
      <c r="O35" s="27">
        <f t="shared" si="17"/>
        <v>5.2448191530441512</v>
      </c>
      <c r="P35" s="143">
        <f t="shared" si="18"/>
        <v>5.651836813400716</v>
      </c>
      <c r="Q35" s="52">
        <f t="shared" si="23"/>
        <v>7.7603754958896376E-2</v>
      </c>
    </row>
    <row r="36" spans="1:17" ht="20.100000000000001" customHeight="1" x14ac:dyDescent="0.25">
      <c r="A36" s="32"/>
      <c r="B36" s="33" t="s">
        <v>9</v>
      </c>
      <c r="C36" s="211">
        <v>6219.2700000000123</v>
      </c>
      <c r="D36" s="212">
        <v>7219.7600000000029</v>
      </c>
      <c r="E36" s="218">
        <f t="shared" si="24"/>
        <v>7.2663144489525083E-3</v>
      </c>
      <c r="F36" s="219">
        <f t="shared" si="25"/>
        <v>8.5669371705691059E-3</v>
      </c>
      <c r="G36" s="52">
        <f t="shared" si="19"/>
        <v>0.16086936248144698</v>
      </c>
      <c r="I36" s="211">
        <v>1155.4439999999988</v>
      </c>
      <c r="J36" s="212">
        <v>1325.9009999999994</v>
      </c>
      <c r="K36" s="218">
        <f t="shared" si="20"/>
        <v>4.9735896691155525E-3</v>
      </c>
      <c r="L36" s="219">
        <f t="shared" si="21"/>
        <v>5.7729572472150232E-3</v>
      </c>
      <c r="M36" s="52">
        <f t="shared" si="22"/>
        <v>0.14752510723150644</v>
      </c>
      <c r="O36" s="27">
        <f t="shared" si="17"/>
        <v>1.8578450525543939</v>
      </c>
      <c r="P36" s="143">
        <f t="shared" si="18"/>
        <v>1.8364890245659118</v>
      </c>
      <c r="Q36" s="52">
        <f t="shared" si="23"/>
        <v>-1.149505334641295E-2</v>
      </c>
    </row>
    <row r="37" spans="1:17" ht="20.100000000000001" customHeight="1" x14ac:dyDescent="0.25">
      <c r="A37" s="8" t="s">
        <v>131</v>
      </c>
      <c r="B37" s="3"/>
      <c r="C37" s="19">
        <v>1006.3800000000002</v>
      </c>
      <c r="D37" s="140">
        <v>736.93999999999994</v>
      </c>
      <c r="E37" s="214">
        <f t="shared" si="24"/>
        <v>1.1758089832306384E-3</v>
      </c>
      <c r="F37" s="215">
        <f t="shared" si="25"/>
        <v>8.7444993718339579E-4</v>
      </c>
      <c r="G37" s="54">
        <f>(D37-C37)/C37</f>
        <v>-0.26773187066515652</v>
      </c>
      <c r="I37" s="19">
        <v>233.22099999999995</v>
      </c>
      <c r="J37" s="140">
        <v>175.834</v>
      </c>
      <c r="K37" s="214">
        <f>I37/$I$40</f>
        <v>1.0038959536081361E-3</v>
      </c>
      <c r="L37" s="215">
        <f>J37/$J$40</f>
        <v>7.6557915304898848E-4</v>
      </c>
      <c r="M37" s="54">
        <f>(J37-I37)/I37</f>
        <v>-0.24606274735122463</v>
      </c>
      <c r="O37" s="238">
        <f t="shared" si="17"/>
        <v>2.3174248295872326</v>
      </c>
      <c r="P37" s="239">
        <f t="shared" si="18"/>
        <v>2.3860015740765874</v>
      </c>
      <c r="Q37" s="54">
        <f t="shared" si="23"/>
        <v>2.959178809763997E-2</v>
      </c>
    </row>
    <row r="38" spans="1:17" ht="20.100000000000001" customHeight="1" x14ac:dyDescent="0.25">
      <c r="A38" s="8" t="s">
        <v>10</v>
      </c>
      <c r="C38" s="19">
        <v>3158.4899999999975</v>
      </c>
      <c r="D38" s="140">
        <v>5602.3000000000011</v>
      </c>
      <c r="E38" s="214">
        <f t="shared" si="24"/>
        <v>3.6902372020947709E-3</v>
      </c>
      <c r="F38" s="215">
        <f t="shared" si="25"/>
        <v>6.6476658657184298E-3</v>
      </c>
      <c r="G38" s="52">
        <f t="shared" si="19"/>
        <v>0.7737273190670243</v>
      </c>
      <c r="I38" s="19">
        <v>2192.5330000000022</v>
      </c>
      <c r="J38" s="140">
        <v>2604.309999999999</v>
      </c>
      <c r="K38" s="214">
        <f t="shared" si="20"/>
        <v>9.4377221899070406E-3</v>
      </c>
      <c r="L38" s="215">
        <f t="shared" si="21"/>
        <v>1.1339134889026072E-2</v>
      </c>
      <c r="M38" s="52">
        <f t="shared" si="22"/>
        <v>0.18780880378995274</v>
      </c>
      <c r="O38" s="27">
        <f t="shared" si="17"/>
        <v>6.9417126538314324</v>
      </c>
      <c r="P38" s="143">
        <f t="shared" si="18"/>
        <v>4.6486443068025611</v>
      </c>
      <c r="Q38" s="52">
        <f t="shared" si="23"/>
        <v>-0.33033178717981465</v>
      </c>
    </row>
    <row r="39" spans="1:17" ht="20.100000000000001" customHeight="1" thickBot="1" x14ac:dyDescent="0.3">
      <c r="A39" s="8" t="s">
        <v>11</v>
      </c>
      <c r="B39" s="10"/>
      <c r="C39" s="21">
        <v>9030.2400000000034</v>
      </c>
      <c r="D39" s="142">
        <v>6539.54</v>
      </c>
      <c r="E39" s="220">
        <f>C39/$C$40</f>
        <v>1.0550524963461755E-2</v>
      </c>
      <c r="F39" s="221">
        <f>D39/$D$40</f>
        <v>7.759790949342287E-3</v>
      </c>
      <c r="G39" s="55">
        <f t="shared" si="19"/>
        <v>-0.27581769698258324</v>
      </c>
      <c r="I39" s="21">
        <v>2160.3519999999985</v>
      </c>
      <c r="J39" s="142">
        <v>1681.7019999999993</v>
      </c>
      <c r="K39" s="220">
        <f t="shared" si="20"/>
        <v>9.2991996053924941E-3</v>
      </c>
      <c r="L39" s="221">
        <f t="shared" si="21"/>
        <v>7.3221105863529772E-3</v>
      </c>
      <c r="M39" s="55">
        <f t="shared" si="22"/>
        <v>-0.22156111596628675</v>
      </c>
      <c r="O39" s="240">
        <f t="shared" si="17"/>
        <v>2.39235280568401</v>
      </c>
      <c r="P39" s="241">
        <f t="shared" si="18"/>
        <v>2.5715906623401636</v>
      </c>
      <c r="Q39" s="55">
        <f>(P39-O39)/O39</f>
        <v>7.4921163897858634E-2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855904.32999999949</v>
      </c>
      <c r="D40" s="226">
        <f>D28+D29+D30+D33+D37+D38+D39</f>
        <v>842746.93000000028</v>
      </c>
      <c r="E40" s="222">
        <f>C40/$C$40</f>
        <v>1</v>
      </c>
      <c r="F40" s="223">
        <f>D40/$D$40</f>
        <v>1</v>
      </c>
      <c r="G40" s="55">
        <f t="shared" si="19"/>
        <v>-1.5372512486295304E-2</v>
      </c>
      <c r="H40" s="1"/>
      <c r="I40" s="213">
        <f>I28+I29+I30+I33+I37+I38+I39</f>
        <v>232315.90799999994</v>
      </c>
      <c r="J40" s="226">
        <f>J28+J29+J30+J33+J37+J38+J39</f>
        <v>229674.48799999992</v>
      </c>
      <c r="K40" s="222">
        <f>K28+K29+K30+K33+K37+K38+K39</f>
        <v>1</v>
      </c>
      <c r="L40" s="223">
        <f>L28+L29+L30+L33+L37+L38+L39</f>
        <v>1</v>
      </c>
      <c r="M40" s="55">
        <f t="shared" si="22"/>
        <v>-1.1369948888734788E-2</v>
      </c>
      <c r="N40" s="1"/>
      <c r="O40" s="24">
        <f t="shared" si="17"/>
        <v>2.7142742460480376</v>
      </c>
      <c r="P40" s="242">
        <f t="shared" si="18"/>
        <v>2.7253079165770422</v>
      </c>
      <c r="Q40" s="55">
        <f>(P40-O40)/O40</f>
        <v>4.0650536861076411E-3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3" t="s">
        <v>15</v>
      </c>
      <c r="B44" s="326"/>
      <c r="C44" s="348" t="s">
        <v>1</v>
      </c>
      <c r="D44" s="349"/>
      <c r="E44" s="346" t="s">
        <v>105</v>
      </c>
      <c r="F44" s="346"/>
      <c r="G44" s="130" t="s">
        <v>0</v>
      </c>
      <c r="I44" s="350">
        <v>1000</v>
      </c>
      <c r="J44" s="349"/>
      <c r="K44" s="346" t="s">
        <v>105</v>
      </c>
      <c r="L44" s="346"/>
      <c r="M44" s="130" t="s">
        <v>0</v>
      </c>
      <c r="O44" s="356" t="s">
        <v>22</v>
      </c>
      <c r="P44" s="346"/>
      <c r="Q44" s="130" t="s">
        <v>0</v>
      </c>
    </row>
    <row r="45" spans="1:17" ht="15" customHeight="1" x14ac:dyDescent="0.25">
      <c r="A45" s="347"/>
      <c r="B45" s="327"/>
      <c r="C45" s="351" t="str">
        <f>C5</f>
        <v>jan-jul</v>
      </c>
      <c r="D45" s="352"/>
      <c r="E45" s="353" t="str">
        <f>C25</f>
        <v>jan-jul</v>
      </c>
      <c r="F45" s="353"/>
      <c r="G45" s="131" t="str">
        <f>G25</f>
        <v>2023 /2022</v>
      </c>
      <c r="I45" s="354" t="str">
        <f>C5</f>
        <v>jan-jul</v>
      </c>
      <c r="J45" s="352"/>
      <c r="K45" s="342" t="str">
        <f>C25</f>
        <v>jan-jul</v>
      </c>
      <c r="L45" s="343"/>
      <c r="M45" s="131" t="str">
        <f>G45</f>
        <v>2023 /2022</v>
      </c>
      <c r="O45" s="354" t="str">
        <f>C5</f>
        <v>jan-jul</v>
      </c>
      <c r="P45" s="352"/>
      <c r="Q45" s="131" t="str">
        <f>Q25</f>
        <v>2023 /2022</v>
      </c>
    </row>
    <row r="46" spans="1:17" ht="15.75" customHeight="1" x14ac:dyDescent="0.25">
      <c r="A46" s="347"/>
      <c r="B46" s="327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492128.04999999941</v>
      </c>
      <c r="D47" s="210">
        <f>D48+D49</f>
        <v>515181.52</v>
      </c>
      <c r="E47" s="216">
        <f>C47/$C$60</f>
        <v>0.49759801561011774</v>
      </c>
      <c r="F47" s="217">
        <f>D47/$D$60</f>
        <v>0.49225847527844563</v>
      </c>
      <c r="G47" s="53">
        <f>(D47-C47)/C47</f>
        <v>4.6844454405719486E-2</v>
      </c>
      <c r="H47"/>
      <c r="I47" s="78">
        <f>I48+I49</f>
        <v>156653.601</v>
      </c>
      <c r="J47" s="210">
        <f>J48+J49</f>
        <v>167818.06600000002</v>
      </c>
      <c r="K47" s="216">
        <f>I47/$I$60</f>
        <v>0.55833253880144607</v>
      </c>
      <c r="L47" s="217">
        <f>J47/$J$60</f>
        <v>0.54785368565273396</v>
      </c>
      <c r="M47" s="53">
        <f>(J47-I47)/I47</f>
        <v>7.12684861933051E-2</v>
      </c>
      <c r="N47"/>
      <c r="O47" s="63">
        <f t="shared" ref="O47" si="26">(I47/C47)*10</f>
        <v>3.1831878105708498</v>
      </c>
      <c r="P47" s="237">
        <f t="shared" ref="P47" si="27">(J47/D47)*10</f>
        <v>3.2574550810751135</v>
      </c>
      <c r="Q47" s="53">
        <f>(P47-O47)/O47</f>
        <v>2.3331099176000295E-2</v>
      </c>
    </row>
    <row r="48" spans="1:17" ht="20.100000000000001" customHeight="1" x14ac:dyDescent="0.25">
      <c r="A48" s="8" t="s">
        <v>4</v>
      </c>
      <c r="C48" s="19">
        <v>238749.4499999996</v>
      </c>
      <c r="D48" s="140">
        <v>247547.33000000028</v>
      </c>
      <c r="E48" s="214">
        <f>C48/$C$60</f>
        <v>0.24140313186376383</v>
      </c>
      <c r="F48" s="215">
        <f>D48/$D$60</f>
        <v>0.23653269089514384</v>
      </c>
      <c r="G48" s="52">
        <f>(D48-C48)/C48</f>
        <v>3.6849844051999654E-2</v>
      </c>
      <c r="I48" s="19">
        <v>89976.113000000041</v>
      </c>
      <c r="J48" s="140">
        <v>96357.222999999984</v>
      </c>
      <c r="K48" s="214">
        <f>I48/$I$60</f>
        <v>0.32068583985360044</v>
      </c>
      <c r="L48" s="215">
        <f>J48/$J$60</f>
        <v>0.31456482021317284</v>
      </c>
      <c r="M48" s="52">
        <f>(J48-I48)/I48</f>
        <v>7.0920045190215539E-2</v>
      </c>
      <c r="O48" s="27">
        <f t="shared" ref="O48:O60" si="28">(I48/C48)*10</f>
        <v>3.768641686923266</v>
      </c>
      <c r="P48" s="143">
        <f t="shared" ref="P48:P60" si="29">(J48/D48)*10</f>
        <v>3.8924767639384306</v>
      </c>
      <c r="Q48" s="52">
        <f>(P48-O48)/O48</f>
        <v>3.2859339598364436E-2</v>
      </c>
    </row>
    <row r="49" spans="1:17" ht="20.100000000000001" customHeight="1" x14ac:dyDescent="0.25">
      <c r="A49" s="8" t="s">
        <v>5</v>
      </c>
      <c r="C49" s="19">
        <v>253378.5999999998</v>
      </c>
      <c r="D49" s="140">
        <v>267634.18999999971</v>
      </c>
      <c r="E49" s="214">
        <f>C49/$C$60</f>
        <v>0.25619488374635385</v>
      </c>
      <c r="F49" s="215">
        <f>D49/$D$60</f>
        <v>0.25572578438330179</v>
      </c>
      <c r="G49" s="52">
        <f>(D49-C49)/C49</f>
        <v>5.626201265615928E-2</v>
      </c>
      <c r="I49" s="19">
        <v>66677.487999999954</v>
      </c>
      <c r="J49" s="140">
        <v>71460.843000000037</v>
      </c>
      <c r="K49" s="214">
        <f>I49/$I$60</f>
        <v>0.23764669894784565</v>
      </c>
      <c r="L49" s="215">
        <f>J49/$J$60</f>
        <v>0.23328886543956112</v>
      </c>
      <c r="M49" s="52">
        <f>(J49-I49)/I49</f>
        <v>7.1738680377402442E-2</v>
      </c>
      <c r="O49" s="27">
        <f t="shared" si="28"/>
        <v>2.6315358913499405</v>
      </c>
      <c r="P49" s="143">
        <f t="shared" si="29"/>
        <v>2.670093944275211</v>
      </c>
      <c r="Q49" s="52">
        <f>(P49-O49)/O49</f>
        <v>1.465229984208604E-2</v>
      </c>
    </row>
    <row r="50" spans="1:17" ht="20.100000000000001" customHeight="1" x14ac:dyDescent="0.25">
      <c r="A50" s="23" t="s">
        <v>38</v>
      </c>
      <c r="B50" s="15"/>
      <c r="C50" s="78">
        <f>C51+C52</f>
        <v>404031.79000000004</v>
      </c>
      <c r="D50" s="210">
        <f>D51+D52</f>
        <v>414688.66000000038</v>
      </c>
      <c r="E50" s="216">
        <f>C50/$C$60</f>
        <v>0.40852257242277507</v>
      </c>
      <c r="F50" s="217">
        <f>D50/$D$60</f>
        <v>0.39623705346974003</v>
      </c>
      <c r="G50" s="53">
        <f>(D50-C50)/C50</f>
        <v>2.6376315586455076E-2</v>
      </c>
      <c r="I50" s="78">
        <f>I51+I52</f>
        <v>52430.188000000067</v>
      </c>
      <c r="J50" s="210">
        <f>J51+J52</f>
        <v>54677.438000000031</v>
      </c>
      <c r="K50" s="216">
        <f>I50/$I$60</f>
        <v>0.18686758420495647</v>
      </c>
      <c r="L50" s="217">
        <f>J50/$J$60</f>
        <v>0.17849827878691477</v>
      </c>
      <c r="M50" s="53">
        <f>(J50-I50)/I50</f>
        <v>4.2861757428753845E-2</v>
      </c>
      <c r="O50" s="63">
        <f t="shared" si="28"/>
        <v>1.2976748191027263</v>
      </c>
      <c r="P50" s="237">
        <f t="shared" si="29"/>
        <v>1.3185178008002432</v>
      </c>
      <c r="Q50" s="53">
        <f>(P50-O50)/O50</f>
        <v>1.6061790974667044E-2</v>
      </c>
    </row>
    <row r="51" spans="1:17" ht="20.100000000000001" customHeight="1" x14ac:dyDescent="0.25">
      <c r="A51" s="8"/>
      <c r="B51" t="s">
        <v>6</v>
      </c>
      <c r="C51" s="31">
        <v>390054.75000000006</v>
      </c>
      <c r="D51" s="141">
        <v>402919.15000000037</v>
      </c>
      <c r="E51" s="214">
        <f t="shared" ref="E51:E57" si="30">C51/$C$60</f>
        <v>0.3943901786929252</v>
      </c>
      <c r="F51" s="215">
        <f t="shared" ref="F51:F57" si="31">D51/$D$60</f>
        <v>0.38499122879929293</v>
      </c>
      <c r="G51" s="52">
        <f t="shared" ref="G51:G59" si="32">(D51-C51)/C51</f>
        <v>3.2981010999097719E-2</v>
      </c>
      <c r="I51" s="31">
        <v>49435.78900000007</v>
      </c>
      <c r="J51" s="141">
        <v>52090.122000000032</v>
      </c>
      <c r="K51" s="214">
        <f t="shared" ref="K51:K58" si="33">I51/$I$60</f>
        <v>0.17619518098420631</v>
      </c>
      <c r="L51" s="215">
        <f t="shared" ref="L51:L58" si="34">J51/$J$60</f>
        <v>0.17005180672145617</v>
      </c>
      <c r="M51" s="52">
        <f t="shared" ref="M51:M58" si="35">(J51-I51)/I51</f>
        <v>5.3692538415841984E-2</v>
      </c>
      <c r="O51" s="27">
        <f t="shared" si="28"/>
        <v>1.2674064089720756</v>
      </c>
      <c r="P51" s="143">
        <f t="shared" si="29"/>
        <v>1.2928182242020512</v>
      </c>
      <c r="Q51" s="52">
        <f t="shared" ref="Q51:Q58" si="36">(P51-O51)/O51</f>
        <v>2.0050249904121711E-2</v>
      </c>
    </row>
    <row r="52" spans="1:17" ht="20.100000000000001" customHeight="1" x14ac:dyDescent="0.25">
      <c r="A52" s="8"/>
      <c r="B52" t="s">
        <v>39</v>
      </c>
      <c r="C52" s="31">
        <v>13977.040000000005</v>
      </c>
      <c r="D52" s="141">
        <v>11769.510000000002</v>
      </c>
      <c r="E52" s="218">
        <f t="shared" si="30"/>
        <v>1.4132393729849884E-2</v>
      </c>
      <c r="F52" s="219">
        <f t="shared" si="31"/>
        <v>1.1245824670447067E-2</v>
      </c>
      <c r="G52" s="52">
        <f t="shared" si="32"/>
        <v>-0.15793973545185547</v>
      </c>
      <c r="I52" s="31">
        <v>2994.3990000000013</v>
      </c>
      <c r="J52" s="141">
        <v>2587.3159999999989</v>
      </c>
      <c r="K52" s="218">
        <f t="shared" si="33"/>
        <v>1.067240322075017E-2</v>
      </c>
      <c r="L52" s="219">
        <f t="shared" si="34"/>
        <v>8.4464720654586038E-3</v>
      </c>
      <c r="M52" s="52">
        <f t="shared" si="35"/>
        <v>-0.13594814852663328</v>
      </c>
      <c r="O52" s="27">
        <f t="shared" si="28"/>
        <v>2.1423699152324098</v>
      </c>
      <c r="P52" s="143">
        <f t="shared" si="29"/>
        <v>2.1983209156540915</v>
      </c>
      <c r="Q52" s="52">
        <f t="shared" si="36"/>
        <v>2.6116405025978884E-2</v>
      </c>
    </row>
    <row r="53" spans="1:17" ht="20.100000000000001" customHeight="1" x14ac:dyDescent="0.25">
      <c r="A53" s="23" t="s">
        <v>130</v>
      </c>
      <c r="B53" s="15"/>
      <c r="C53" s="78">
        <f>SUM(C54:C56)</f>
        <v>74180.669999999955</v>
      </c>
      <c r="D53" s="210">
        <f>SUM(D54:D56)</f>
        <v>100770.46999999994</v>
      </c>
      <c r="E53" s="216">
        <f>C53/$C$60</f>
        <v>7.5005182469540216E-2</v>
      </c>
      <c r="F53" s="217">
        <f>D53/$D$60</f>
        <v>9.6286679528590852E-2</v>
      </c>
      <c r="G53" s="53">
        <f>(D53-C53)/C53</f>
        <v>0.35844647938607194</v>
      </c>
      <c r="I53" s="78">
        <f>SUM(I54:I56)</f>
        <v>64054.986000000048</v>
      </c>
      <c r="J53" s="210">
        <f>SUM(J54:J56)</f>
        <v>77093.820999999996</v>
      </c>
      <c r="K53" s="216">
        <f t="shared" si="33"/>
        <v>0.2282997819901447</v>
      </c>
      <c r="L53" s="217">
        <f t="shared" si="34"/>
        <v>0.25167811179460342</v>
      </c>
      <c r="M53" s="53">
        <f t="shared" si="35"/>
        <v>0.20355690968381351</v>
      </c>
      <c r="O53" s="63">
        <f t="shared" si="28"/>
        <v>8.6349969607985599</v>
      </c>
      <c r="P53" s="237">
        <f t="shared" si="29"/>
        <v>7.6504377720973258</v>
      </c>
      <c r="Q53" s="53">
        <f t="shared" si="36"/>
        <v>-0.11401963349506294</v>
      </c>
    </row>
    <row r="54" spans="1:17" ht="20.100000000000001" customHeight="1" x14ac:dyDescent="0.25">
      <c r="A54" s="8"/>
      <c r="B54" s="3" t="s">
        <v>7</v>
      </c>
      <c r="C54" s="31">
        <v>67827.619999999952</v>
      </c>
      <c r="D54" s="141">
        <v>94411.129999999946</v>
      </c>
      <c r="E54" s="214">
        <f>C54/$C$60</f>
        <v>6.8581518805028788E-2</v>
      </c>
      <c r="F54" s="215">
        <f>D54/$D$60</f>
        <v>9.0210298892543908E-2</v>
      </c>
      <c r="G54" s="52">
        <f>(D54-C54)/C54</f>
        <v>0.39192750681801919</v>
      </c>
      <c r="I54" s="31">
        <v>57563.804000000055</v>
      </c>
      <c r="J54" s="141">
        <v>70169.784</v>
      </c>
      <c r="K54" s="214">
        <f t="shared" si="33"/>
        <v>0.20516441770393054</v>
      </c>
      <c r="L54" s="215">
        <f t="shared" si="34"/>
        <v>0.22907411402212344</v>
      </c>
      <c r="M54" s="52">
        <f t="shared" si="35"/>
        <v>0.21899143427004811</v>
      </c>
      <c r="O54" s="27">
        <f t="shared" si="28"/>
        <v>8.4867792795914259</v>
      </c>
      <c r="P54" s="143">
        <f t="shared" si="29"/>
        <v>7.4323635359517501</v>
      </c>
      <c r="Q54" s="52">
        <f t="shared" si="36"/>
        <v>-0.12424215463871918</v>
      </c>
    </row>
    <row r="55" spans="1:17" ht="20.100000000000001" customHeight="1" x14ac:dyDescent="0.25">
      <c r="A55" s="8"/>
      <c r="B55" s="3" t="s">
        <v>8</v>
      </c>
      <c r="C55" s="31">
        <v>5500.3399999999974</v>
      </c>
      <c r="D55" s="141">
        <v>5398.4000000000005</v>
      </c>
      <c r="E55" s="214">
        <f t="shared" si="30"/>
        <v>5.5614758581246423E-3</v>
      </c>
      <c r="F55" s="215">
        <f t="shared" si="31"/>
        <v>5.1581977415322685E-3</v>
      </c>
      <c r="G55" s="52">
        <f t="shared" si="32"/>
        <v>-1.8533399753469227E-2</v>
      </c>
      <c r="I55" s="31">
        <v>6002.77</v>
      </c>
      <c r="J55" s="141">
        <v>6270.1569999999992</v>
      </c>
      <c r="K55" s="214">
        <f t="shared" si="33"/>
        <v>2.1394604353468752E-2</v>
      </c>
      <c r="L55" s="215">
        <f t="shared" si="34"/>
        <v>2.0469361278846392E-2</v>
      </c>
      <c r="M55" s="52">
        <f t="shared" si="35"/>
        <v>4.4543935549754325E-2</v>
      </c>
      <c r="O55" s="27">
        <f t="shared" si="28"/>
        <v>10.913452622928769</v>
      </c>
      <c r="P55" s="143">
        <f t="shared" si="29"/>
        <v>11.614843286899818</v>
      </c>
      <c r="Q55" s="52">
        <f t="shared" si="36"/>
        <v>6.4268448144215368E-2</v>
      </c>
    </row>
    <row r="56" spans="1:17" ht="20.100000000000001" customHeight="1" x14ac:dyDescent="0.25">
      <c r="A56" s="32"/>
      <c r="B56" s="33" t="s">
        <v>9</v>
      </c>
      <c r="C56" s="211">
        <v>852.70999999999981</v>
      </c>
      <c r="D56" s="212">
        <v>960.93999999999937</v>
      </c>
      <c r="E56" s="218">
        <f t="shared" si="30"/>
        <v>8.6218780638678064E-4</v>
      </c>
      <c r="F56" s="219">
        <f t="shared" si="31"/>
        <v>9.1818289451467362E-4</v>
      </c>
      <c r="G56" s="52">
        <f t="shared" si="32"/>
        <v>0.12692474581041571</v>
      </c>
      <c r="I56" s="211">
        <v>488.41199999999981</v>
      </c>
      <c r="J56" s="212">
        <v>653.88000000000011</v>
      </c>
      <c r="K56" s="218">
        <f t="shared" si="33"/>
        <v>1.740759932745445E-3</v>
      </c>
      <c r="L56" s="219">
        <f t="shared" si="34"/>
        <v>2.1346364936335859E-3</v>
      </c>
      <c r="M56" s="52">
        <f t="shared" si="35"/>
        <v>0.33878774477285645</v>
      </c>
      <c r="O56" s="27">
        <f t="shared" si="28"/>
        <v>5.727762076204101</v>
      </c>
      <c r="P56" s="143">
        <f t="shared" si="29"/>
        <v>6.8045871750577618</v>
      </c>
      <c r="Q56" s="52">
        <f t="shared" si="36"/>
        <v>0.18800101759242305</v>
      </c>
    </row>
    <row r="57" spans="1:17" ht="20.100000000000001" customHeight="1" x14ac:dyDescent="0.25">
      <c r="A57" s="8" t="s">
        <v>131</v>
      </c>
      <c r="B57" s="3"/>
      <c r="C57" s="19">
        <v>1474.8</v>
      </c>
      <c r="D57" s="140">
        <v>797.47999999999945</v>
      </c>
      <c r="E57" s="214">
        <f t="shared" si="30"/>
        <v>1.4911922891243498E-3</v>
      </c>
      <c r="F57" s="215">
        <f t="shared" si="31"/>
        <v>7.6199606085454029E-4</v>
      </c>
      <c r="G57" s="54">
        <f t="shared" si="32"/>
        <v>-0.45926227285055637</v>
      </c>
      <c r="I57" s="19">
        <v>1206.4090000000003</v>
      </c>
      <c r="J57" s="140">
        <v>1028.4639999999999</v>
      </c>
      <c r="K57" s="214">
        <f t="shared" si="33"/>
        <v>4.2997888047457905E-3</v>
      </c>
      <c r="L57" s="215">
        <f t="shared" si="34"/>
        <v>3.35749187433225E-3</v>
      </c>
      <c r="M57" s="54">
        <f t="shared" si="35"/>
        <v>-0.1474997285331926</v>
      </c>
      <c r="O57" s="238">
        <f t="shared" si="28"/>
        <v>8.1801532411174431</v>
      </c>
      <c r="P57" s="239">
        <f t="shared" si="29"/>
        <v>12.896423734764518</v>
      </c>
      <c r="Q57" s="54">
        <f t="shared" si="36"/>
        <v>0.57655038415916182</v>
      </c>
    </row>
    <row r="58" spans="1:17" ht="20.100000000000001" customHeight="1" x14ac:dyDescent="0.25">
      <c r="A58" s="8" t="s">
        <v>10</v>
      </c>
      <c r="C58" s="19">
        <v>8467.6300000000028</v>
      </c>
      <c r="D58" s="140">
        <v>6346.1699999999964</v>
      </c>
      <c r="E58" s="214">
        <f>C58/$C$60</f>
        <v>8.5617470593694206E-3</v>
      </c>
      <c r="F58" s="215">
        <f>D58/$D$60</f>
        <v>6.0637966362959055E-3</v>
      </c>
      <c r="G58" s="52">
        <f t="shared" si="32"/>
        <v>-0.25053763567846088</v>
      </c>
      <c r="I58" s="19">
        <v>4394.0959999999995</v>
      </c>
      <c r="J58" s="140">
        <v>3802.1919999999959</v>
      </c>
      <c r="K58" s="214">
        <f t="shared" si="33"/>
        <v>1.5661094030116032E-2</v>
      </c>
      <c r="L58" s="215">
        <f t="shared" si="34"/>
        <v>1.2412518809264179E-2</v>
      </c>
      <c r="M58" s="52">
        <f t="shared" si="35"/>
        <v>-0.13470438515681124</v>
      </c>
      <c r="O58" s="27">
        <f t="shared" si="28"/>
        <v>5.1892867307617339</v>
      </c>
      <c r="P58" s="143">
        <f t="shared" si="29"/>
        <v>5.9913175978582327</v>
      </c>
      <c r="Q58" s="52">
        <f t="shared" si="36"/>
        <v>0.15455512649592384</v>
      </c>
    </row>
    <row r="59" spans="1:17" ht="20.100000000000001" customHeight="1" thickBot="1" x14ac:dyDescent="0.3">
      <c r="A59" s="8" t="s">
        <v>11</v>
      </c>
      <c r="B59" s="10"/>
      <c r="C59" s="21">
        <v>8724.3199999999979</v>
      </c>
      <c r="D59" s="142">
        <v>8782.7900000000045</v>
      </c>
      <c r="E59" s="220">
        <f>C59/$C$60</f>
        <v>8.8212901490733291E-3</v>
      </c>
      <c r="F59" s="221">
        <f>D59/$D$60</f>
        <v>8.39199902607295E-3</v>
      </c>
      <c r="G59" s="55">
        <f t="shared" si="32"/>
        <v>6.7019549947739919E-3</v>
      </c>
      <c r="I59" s="21">
        <v>1834.7329999999997</v>
      </c>
      <c r="J59" s="142">
        <v>1899.1520000000005</v>
      </c>
      <c r="K59" s="220">
        <f>I59/$I$60</f>
        <v>6.5392121685909632E-3</v>
      </c>
      <c r="L59" s="221">
        <f>J59/$J$60</f>
        <v>6.199913082151484E-3</v>
      </c>
      <c r="M59" s="55">
        <f>(J59-I59)/I59</f>
        <v>3.5110830840237126E-2</v>
      </c>
      <c r="O59" s="240">
        <f t="shared" si="28"/>
        <v>2.1030097474645588</v>
      </c>
      <c r="P59" s="241">
        <f t="shared" si="29"/>
        <v>2.1623561533407942</v>
      </c>
      <c r="Q59" s="55">
        <f>(P59-O59)/O59</f>
        <v>2.8219748361977361E-2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989007.25999999931</v>
      </c>
      <c r="D60" s="226">
        <f>D48+D49+D50+D53+D57+D58+D59</f>
        <v>1046567.0900000004</v>
      </c>
      <c r="E60" s="222">
        <f>E48+E49+E50+E53+E57+E58+E59</f>
        <v>1</v>
      </c>
      <c r="F60" s="223">
        <f>F48+F49+F50+F53+F57+F58+F59</f>
        <v>0.99999999999999989</v>
      </c>
      <c r="G60" s="55">
        <f>(D60-C60)/C60</f>
        <v>5.8199603105038036E-2</v>
      </c>
      <c r="H60" s="1"/>
      <c r="I60" s="213">
        <f>I48+I49+I50+I53+I57+I58+I59</f>
        <v>280574.01300000009</v>
      </c>
      <c r="J60" s="226">
        <f>J48+J49+J50+J53+J57+J58+J59</f>
        <v>306319.13300000003</v>
      </c>
      <c r="K60" s="222">
        <f>K48+K49+K50+K53+K57+K58+K59</f>
        <v>1</v>
      </c>
      <c r="L60" s="223">
        <f>L48+L49+L50+L53+L57+L58+L59</f>
        <v>1</v>
      </c>
      <c r="M60" s="55">
        <f>(J60-I60)/I60</f>
        <v>9.1758747450356101E-2</v>
      </c>
      <c r="N60" s="1"/>
      <c r="O60" s="24">
        <f t="shared" si="28"/>
        <v>2.8369257168041444</v>
      </c>
      <c r="P60" s="242">
        <f t="shared" si="29"/>
        <v>2.926894376164646</v>
      </c>
      <c r="Q60" s="55">
        <f>(P60-O60)/O60</f>
        <v>3.1713435014383506E-2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workbookViewId="0"/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208</v>
      </c>
    </row>
    <row r="3" spans="1:20" ht="8.25" customHeight="1" thickBot="1" x14ac:dyDescent="0.3">
      <c r="Q3" s="10"/>
    </row>
    <row r="4" spans="1:20" x14ac:dyDescent="0.25">
      <c r="A4" s="333" t="s">
        <v>3</v>
      </c>
      <c r="B4" s="326"/>
      <c r="C4" s="348" t="s">
        <v>1</v>
      </c>
      <c r="D4" s="349"/>
      <c r="E4" s="346" t="s">
        <v>104</v>
      </c>
      <c r="F4" s="346"/>
      <c r="G4" s="130" t="s">
        <v>0</v>
      </c>
      <c r="I4" s="350">
        <v>1000</v>
      </c>
      <c r="J4" s="346"/>
      <c r="K4" s="344" t="s">
        <v>104</v>
      </c>
      <c r="L4" s="345"/>
      <c r="M4" s="130" t="s">
        <v>0</v>
      </c>
      <c r="O4" s="356" t="s">
        <v>22</v>
      </c>
      <c r="P4" s="346"/>
      <c r="Q4" s="130" t="s">
        <v>0</v>
      </c>
    </row>
    <row r="5" spans="1:20" x14ac:dyDescent="0.25">
      <c r="A5" s="347"/>
      <c r="B5" s="327"/>
      <c r="C5" s="351" t="s">
        <v>64</v>
      </c>
      <c r="D5" s="352"/>
      <c r="E5" s="353" t="str">
        <f>C5</f>
        <v>jul</v>
      </c>
      <c r="F5" s="353"/>
      <c r="G5" s="131" t="s">
        <v>149</v>
      </c>
      <c r="I5" s="354" t="str">
        <f>C5</f>
        <v>jul</v>
      </c>
      <c r="J5" s="353"/>
      <c r="K5" s="355" t="str">
        <f>C5</f>
        <v>jul</v>
      </c>
      <c r="L5" s="343"/>
      <c r="M5" s="131" t="str">
        <f>G5</f>
        <v>2023 /2022</v>
      </c>
      <c r="O5" s="354" t="str">
        <f>C5</f>
        <v>jul</v>
      </c>
      <c r="P5" s="352"/>
      <c r="Q5" s="131" t="str">
        <f>G5</f>
        <v>2023 /2022</v>
      </c>
    </row>
    <row r="6" spans="1:20" ht="19.5" customHeight="1" x14ac:dyDescent="0.25">
      <c r="A6" s="347"/>
      <c r="B6" s="327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136274.52999999997</v>
      </c>
      <c r="D7" s="210">
        <f>D8+D9</f>
        <v>140888.45000000001</v>
      </c>
      <c r="E7" s="216">
        <f t="shared" ref="E7:E19" si="0">C7/$C$20</f>
        <v>0.46034565008934658</v>
      </c>
      <c r="F7" s="217">
        <f t="shared" ref="F7:F19" si="1">D7/$D$20</f>
        <v>0.46049298360670754</v>
      </c>
      <c r="G7" s="53">
        <f>(D7-C7)/C7</f>
        <v>3.3857537428307716E-2</v>
      </c>
      <c r="I7" s="224">
        <f>I8+I9</f>
        <v>39232.377000000008</v>
      </c>
      <c r="J7" s="225">
        <f>J8+J9</f>
        <v>40910.073000000019</v>
      </c>
      <c r="K7" s="229">
        <f t="shared" ref="K7:K19" si="2">I7/$I$20</f>
        <v>0.47766720303872889</v>
      </c>
      <c r="L7" s="230">
        <f t="shared" ref="L7:L19" si="3">J7/$J$20</f>
        <v>0.46214703413800967</v>
      </c>
      <c r="M7" s="53">
        <f>(J7-I7)/I7</f>
        <v>4.2763047469696024E-2</v>
      </c>
      <c r="O7" s="63">
        <f t="shared" ref="O7:P20" si="4">(I7/C7)*10</f>
        <v>2.8789222021165668</v>
      </c>
      <c r="P7" s="237">
        <f t="shared" si="4"/>
        <v>2.9037208514963448</v>
      </c>
      <c r="Q7" s="53">
        <f>(P7-O7)/O7</f>
        <v>8.6138657590490719E-3</v>
      </c>
    </row>
    <row r="8" spans="1:20" ht="20.100000000000001" customHeight="1" x14ac:dyDescent="0.25">
      <c r="A8" s="8" t="s">
        <v>4</v>
      </c>
      <c r="C8" s="19">
        <v>67896.529999999984</v>
      </c>
      <c r="D8" s="140">
        <v>71671.61</v>
      </c>
      <c r="E8" s="214">
        <f t="shared" si="0"/>
        <v>0.22935960404090788</v>
      </c>
      <c r="F8" s="215">
        <f t="shared" si="1"/>
        <v>0.23425819170270051</v>
      </c>
      <c r="G8" s="52">
        <f>(D8-C8)/C8</f>
        <v>5.5600485032151384E-2</v>
      </c>
      <c r="I8" s="19">
        <v>22012.514999999996</v>
      </c>
      <c r="J8" s="140">
        <v>23299.358000000007</v>
      </c>
      <c r="K8" s="227">
        <f t="shared" si="2"/>
        <v>0.26800967149908</v>
      </c>
      <c r="L8" s="228">
        <f t="shared" si="3"/>
        <v>0.26320483947852419</v>
      </c>
      <c r="M8" s="52">
        <f>(J8-I8)/I8</f>
        <v>5.8459608091125069E-2</v>
      </c>
      <c r="O8" s="27">
        <f t="shared" si="4"/>
        <v>3.2420677463192895</v>
      </c>
      <c r="P8" s="143">
        <f t="shared" si="4"/>
        <v>3.2508489763240993</v>
      </c>
      <c r="Q8" s="52">
        <f>(P8-O8)/O8</f>
        <v>2.7085276101275484E-3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68377.999999999985</v>
      </c>
      <c r="D9" s="140">
        <v>69216.840000000026</v>
      </c>
      <c r="E9" s="214">
        <f t="shared" si="0"/>
        <v>0.2309860460484387</v>
      </c>
      <c r="F9" s="215">
        <f t="shared" si="1"/>
        <v>0.22623479190400711</v>
      </c>
      <c r="G9" s="52">
        <f>(D9-C9)/C9</f>
        <v>1.2267688437802222E-2</v>
      </c>
      <c r="I9" s="19">
        <v>17219.862000000016</v>
      </c>
      <c r="J9" s="140">
        <v>17610.715000000007</v>
      </c>
      <c r="K9" s="227">
        <f t="shared" si="2"/>
        <v>0.20965753153964894</v>
      </c>
      <c r="L9" s="228">
        <f t="shared" si="3"/>
        <v>0.19894219465948543</v>
      </c>
      <c r="M9" s="52">
        <f>(J9-I9)/I9</f>
        <v>2.2697800946371784E-2</v>
      </c>
      <c r="O9" s="27">
        <f t="shared" si="4"/>
        <v>2.5183336745736962</v>
      </c>
      <c r="P9" s="143">
        <f t="shared" si="4"/>
        <v>2.5442818539534602</v>
      </c>
      <c r="Q9" s="52">
        <f t="shared" ref="Q9:Q20" si="5">(P9-O9)/O9</f>
        <v>1.0303709806904966E-2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108110.91000000005</v>
      </c>
      <c r="D10" s="210">
        <f>D11+D12</f>
        <v>104426.15999999992</v>
      </c>
      <c r="E10" s="216">
        <f t="shared" si="0"/>
        <v>0.36520681557808982</v>
      </c>
      <c r="F10" s="217">
        <f t="shared" si="1"/>
        <v>0.34131622560253433</v>
      </c>
      <c r="G10" s="53">
        <f>(D10-C10)/C10</f>
        <v>-3.4083054152445204E-2</v>
      </c>
      <c r="I10" s="224">
        <f>I11+I12</f>
        <v>14408.314000000011</v>
      </c>
      <c r="J10" s="225">
        <f>J11+J12</f>
        <v>14253.411</v>
      </c>
      <c r="K10" s="229">
        <f t="shared" si="2"/>
        <v>0.1754260020718032</v>
      </c>
      <c r="L10" s="230">
        <f t="shared" si="3"/>
        <v>0.16101588525642765</v>
      </c>
      <c r="M10" s="53">
        <f>(J10-I10)/I10</f>
        <v>-1.0750945599881502E-2</v>
      </c>
      <c r="O10" s="63">
        <f t="shared" si="4"/>
        <v>1.3327345038534968</v>
      </c>
      <c r="P10" s="237">
        <f t="shared" si="4"/>
        <v>1.3649272366234679</v>
      </c>
      <c r="Q10" s="53">
        <f t="shared" si="5"/>
        <v>2.4155398300928201E-2</v>
      </c>
      <c r="T10" s="2"/>
    </row>
    <row r="11" spans="1:20" ht="20.100000000000001" customHeight="1" x14ac:dyDescent="0.25">
      <c r="A11" s="8"/>
      <c r="B11" t="s">
        <v>6</v>
      </c>
      <c r="C11" s="19">
        <v>104172.39000000004</v>
      </c>
      <c r="D11" s="140">
        <v>101347.64999999992</v>
      </c>
      <c r="E11" s="214">
        <f t="shared" si="0"/>
        <v>0.35190219768808578</v>
      </c>
      <c r="F11" s="215">
        <f t="shared" si="1"/>
        <v>0.33125413566568657</v>
      </c>
      <c r="G11" s="52">
        <f t="shared" ref="G11:G19" si="6">(D11-C11)/C11</f>
        <v>-2.7116014137720374E-2</v>
      </c>
      <c r="I11" s="8">
        <v>13544.007000000011</v>
      </c>
      <c r="J11" s="308">
        <v>13534.402</v>
      </c>
      <c r="K11" s="227">
        <f t="shared" si="2"/>
        <v>0.1649027776631268</v>
      </c>
      <c r="L11" s="228">
        <f t="shared" si="3"/>
        <v>0.15289348770244296</v>
      </c>
      <c r="M11" s="52">
        <f t="shared" ref="M11:M19" si="7">(J11-I11)/I11</f>
        <v>-7.0916974570453702E-4</v>
      </c>
      <c r="O11" s="27">
        <f t="shared" si="4"/>
        <v>1.3001532363805808</v>
      </c>
      <c r="P11" s="143">
        <f t="shared" si="4"/>
        <v>1.335443101048718</v>
      </c>
      <c r="Q11" s="52">
        <f t="shared" si="5"/>
        <v>2.7142850304613761E-2</v>
      </c>
    </row>
    <row r="12" spans="1:20" ht="20.100000000000001" customHeight="1" x14ac:dyDescent="0.25">
      <c r="A12" s="8"/>
      <c r="B12" t="s">
        <v>39</v>
      </c>
      <c r="C12" s="19">
        <v>3938.52</v>
      </c>
      <c r="D12" s="140">
        <v>3078.5099999999993</v>
      </c>
      <c r="E12" s="218">
        <f t="shared" si="0"/>
        <v>1.3304617890004049E-2</v>
      </c>
      <c r="F12" s="219">
        <f t="shared" si="1"/>
        <v>1.0062089936847804E-2</v>
      </c>
      <c r="G12" s="52">
        <f t="shared" si="6"/>
        <v>-0.21835867280095078</v>
      </c>
      <c r="I12" s="8">
        <v>864.30700000000002</v>
      </c>
      <c r="J12" s="308">
        <v>719.0089999999999</v>
      </c>
      <c r="K12" s="231">
        <f t="shared" si="2"/>
        <v>1.0523224408676399E-2</v>
      </c>
      <c r="L12" s="232">
        <f t="shared" si="3"/>
        <v>8.1223975539847122E-3</v>
      </c>
      <c r="M12" s="52">
        <f t="shared" si="7"/>
        <v>-0.16810924821851508</v>
      </c>
      <c r="O12" s="27">
        <f t="shared" si="4"/>
        <v>2.1944969176238791</v>
      </c>
      <c r="P12" s="143">
        <f t="shared" si="4"/>
        <v>2.3355746773601518</v>
      </c>
      <c r="Q12" s="52">
        <f t="shared" si="5"/>
        <v>6.4287062152279764E-2</v>
      </c>
    </row>
    <row r="13" spans="1:20" ht="20.100000000000001" customHeight="1" x14ac:dyDescent="0.25">
      <c r="A13" s="23" t="s">
        <v>130</v>
      </c>
      <c r="B13" s="15"/>
      <c r="C13" s="78">
        <f>SUM(C14:C16)</f>
        <v>46354.600000000013</v>
      </c>
      <c r="D13" s="210">
        <f>SUM(D14:D16)</f>
        <v>56873.039999999979</v>
      </c>
      <c r="E13" s="216">
        <f t="shared" si="0"/>
        <v>0.15658933823974028</v>
      </c>
      <c r="F13" s="217">
        <f t="shared" si="1"/>
        <v>0.18588916178993814</v>
      </c>
      <c r="G13" s="53">
        <f t="shared" si="6"/>
        <v>0.22691253942434975</v>
      </c>
      <c r="I13" s="224">
        <f>SUM(I14:I16)</f>
        <v>26689.828999999998</v>
      </c>
      <c r="J13" s="225">
        <f>SUM(J14:J16)</f>
        <v>31886.212</v>
      </c>
      <c r="K13" s="229">
        <f t="shared" si="2"/>
        <v>0.32495752087649321</v>
      </c>
      <c r="L13" s="230">
        <f t="shared" si="3"/>
        <v>0.36020757786708929</v>
      </c>
      <c r="M13" s="53">
        <f t="shared" si="7"/>
        <v>0.19469525263725002</v>
      </c>
      <c r="O13" s="63">
        <f t="shared" si="4"/>
        <v>5.7577519814646205</v>
      </c>
      <c r="P13" s="237">
        <f t="shared" si="4"/>
        <v>5.6065601557433906</v>
      </c>
      <c r="Q13" s="53">
        <f t="shared" si="5"/>
        <v>-2.625882917637774E-2</v>
      </c>
    </row>
    <row r="14" spans="1:20" ht="20.100000000000001" customHeight="1" x14ac:dyDescent="0.25">
      <c r="A14" s="8"/>
      <c r="B14" s="3" t="s">
        <v>7</v>
      </c>
      <c r="C14" s="31">
        <v>44162.330000000016</v>
      </c>
      <c r="D14" s="141">
        <v>54875.449999999983</v>
      </c>
      <c r="E14" s="214">
        <f t="shared" si="0"/>
        <v>0.14918368467908319</v>
      </c>
      <c r="F14" s="215">
        <f t="shared" si="1"/>
        <v>0.17936005185138093</v>
      </c>
      <c r="G14" s="52">
        <f t="shared" si="6"/>
        <v>0.24258502665054046</v>
      </c>
      <c r="I14" s="31">
        <v>24901.107999999997</v>
      </c>
      <c r="J14" s="141">
        <v>30083.18</v>
      </c>
      <c r="K14" s="227">
        <f t="shared" si="2"/>
        <v>0.3031792493971322</v>
      </c>
      <c r="L14" s="228">
        <f t="shared" si="3"/>
        <v>0.3398393450542091</v>
      </c>
      <c r="M14" s="52">
        <f t="shared" si="7"/>
        <v>0.20810608106273842</v>
      </c>
      <c r="O14" s="27">
        <f t="shared" si="4"/>
        <v>5.6385403578117348</v>
      </c>
      <c r="P14" s="143">
        <f t="shared" si="4"/>
        <v>5.48208351822172</v>
      </c>
      <c r="Q14" s="52">
        <f t="shared" si="5"/>
        <v>-2.7747755564657202E-2</v>
      </c>
      <c r="S14" s="119"/>
    </row>
    <row r="15" spans="1:20" ht="20.100000000000001" customHeight="1" x14ac:dyDescent="0.25">
      <c r="A15" s="8"/>
      <c r="B15" s="3" t="s">
        <v>8</v>
      </c>
      <c r="C15" s="31">
        <v>1592.9499999999998</v>
      </c>
      <c r="D15" s="141">
        <v>1293.77</v>
      </c>
      <c r="E15" s="214">
        <f t="shared" si="0"/>
        <v>5.3811053562967687E-3</v>
      </c>
      <c r="F15" s="215">
        <f t="shared" si="1"/>
        <v>4.2286788406065224E-3</v>
      </c>
      <c r="G15" s="52">
        <f t="shared" si="6"/>
        <v>-0.18781506010860347</v>
      </c>
      <c r="I15" s="31">
        <v>1618.182</v>
      </c>
      <c r="J15" s="141">
        <v>1594.8579999999997</v>
      </c>
      <c r="K15" s="227">
        <f t="shared" si="2"/>
        <v>1.9701902587947101E-2</v>
      </c>
      <c r="L15" s="228">
        <f t="shared" si="3"/>
        <v>1.8016562683016414E-2</v>
      </c>
      <c r="M15" s="52">
        <f t="shared" si="7"/>
        <v>-1.4413706245651166E-2</v>
      </c>
      <c r="O15" s="27">
        <f t="shared" si="4"/>
        <v>10.158397940927211</v>
      </c>
      <c r="P15" s="143">
        <f t="shared" si="4"/>
        <v>12.327214265286718</v>
      </c>
      <c r="Q15" s="52">
        <f t="shared" si="5"/>
        <v>0.21349983894818245</v>
      </c>
    </row>
    <row r="16" spans="1:20" ht="20.100000000000001" customHeight="1" x14ac:dyDescent="0.25">
      <c r="A16" s="32"/>
      <c r="B16" s="33" t="s">
        <v>9</v>
      </c>
      <c r="C16" s="211">
        <v>599.3199999999996</v>
      </c>
      <c r="D16" s="212">
        <v>703.81999999999982</v>
      </c>
      <c r="E16" s="218">
        <f t="shared" si="0"/>
        <v>2.0245482043603235E-3</v>
      </c>
      <c r="F16" s="219">
        <f t="shared" si="1"/>
        <v>2.3004310979507035E-3</v>
      </c>
      <c r="G16" s="52">
        <f t="shared" si="6"/>
        <v>0.17436427951678618</v>
      </c>
      <c r="I16" s="211">
        <v>170.53899999999999</v>
      </c>
      <c r="J16" s="212">
        <v>208.17400000000001</v>
      </c>
      <c r="K16" s="231">
        <f t="shared" si="2"/>
        <v>2.0763688914138892E-3</v>
      </c>
      <c r="L16" s="232">
        <f t="shared" si="3"/>
        <v>2.3516701298637618E-3</v>
      </c>
      <c r="M16" s="52">
        <f t="shared" si="7"/>
        <v>0.22068265909850546</v>
      </c>
      <c r="O16" s="27">
        <f t="shared" si="4"/>
        <v>2.8455416138290079</v>
      </c>
      <c r="P16" s="143">
        <f t="shared" si="4"/>
        <v>2.9577732943082049</v>
      </c>
      <c r="Q16" s="52">
        <f t="shared" si="5"/>
        <v>3.9441236752175327E-2</v>
      </c>
    </row>
    <row r="17" spans="1:17" ht="20.100000000000001" customHeight="1" x14ac:dyDescent="0.25">
      <c r="A17" s="8" t="s">
        <v>131</v>
      </c>
      <c r="B17" s="3"/>
      <c r="C17" s="19">
        <v>167.26</v>
      </c>
      <c r="D17" s="140">
        <v>335.59</v>
      </c>
      <c r="E17" s="214">
        <f t="shared" si="0"/>
        <v>5.6501690693003389E-4</v>
      </c>
      <c r="F17" s="215">
        <f t="shared" si="1"/>
        <v>1.0968737349908737E-3</v>
      </c>
      <c r="G17" s="54">
        <f t="shared" si="6"/>
        <v>1.0063972258758818</v>
      </c>
      <c r="I17" s="31">
        <v>184.66800000000001</v>
      </c>
      <c r="J17" s="141">
        <v>158.471</v>
      </c>
      <c r="K17" s="227">
        <f t="shared" si="2"/>
        <v>2.2483941528894866E-3</v>
      </c>
      <c r="L17" s="228">
        <f t="shared" si="3"/>
        <v>1.7901924214822227E-3</v>
      </c>
      <c r="M17" s="54">
        <f t="shared" si="7"/>
        <v>-0.14185998657049409</v>
      </c>
      <c r="O17" s="238">
        <f t="shared" si="4"/>
        <v>11.040774841564033</v>
      </c>
      <c r="P17" s="239">
        <f t="shared" si="4"/>
        <v>4.722160970231533</v>
      </c>
      <c r="Q17" s="54">
        <f t="shared" si="5"/>
        <v>-0.57229804628797298</v>
      </c>
    </row>
    <row r="18" spans="1:17" ht="20.100000000000001" customHeight="1" x14ac:dyDescent="0.25">
      <c r="A18" s="8" t="s">
        <v>10</v>
      </c>
      <c r="C18" s="19">
        <v>1737.1600000000005</v>
      </c>
      <c r="D18" s="140">
        <v>1579.3600000000004</v>
      </c>
      <c r="E18" s="214">
        <f t="shared" si="0"/>
        <v>5.8682576231171716E-3</v>
      </c>
      <c r="F18" s="215">
        <f t="shared" si="1"/>
        <v>5.1621279003998535E-3</v>
      </c>
      <c r="G18" s="52">
        <f t="shared" si="6"/>
        <v>-9.0837919362637951E-2</v>
      </c>
      <c r="I18" s="19">
        <v>886.72900000000038</v>
      </c>
      <c r="J18" s="140">
        <v>874.90499999999986</v>
      </c>
      <c r="K18" s="227">
        <f t="shared" si="2"/>
        <v>1.0796219695873363E-2</v>
      </c>
      <c r="L18" s="228">
        <f t="shared" si="3"/>
        <v>9.8835010854787554E-3</v>
      </c>
      <c r="M18" s="52">
        <f t="shared" si="7"/>
        <v>-1.3334400927454181E-2</v>
      </c>
      <c r="O18" s="27">
        <f t="shared" si="4"/>
        <v>5.1044751203113137</v>
      </c>
      <c r="P18" s="143">
        <f t="shared" si="4"/>
        <v>5.5396173133421112</v>
      </c>
      <c r="Q18" s="52">
        <f t="shared" si="5"/>
        <v>8.5247196386424723E-2</v>
      </c>
    </row>
    <row r="19" spans="1:17" ht="20.100000000000001" customHeight="1" thickBot="1" x14ac:dyDescent="0.3">
      <c r="A19" s="8" t="s">
        <v>11</v>
      </c>
      <c r="B19" s="10"/>
      <c r="C19" s="21">
        <v>3382.079999999999</v>
      </c>
      <c r="D19" s="142">
        <v>1848.7499999999993</v>
      </c>
      <c r="E19" s="220">
        <f t="shared" si="0"/>
        <v>1.1424921562776089E-2</v>
      </c>
      <c r="F19" s="221">
        <f t="shared" si="1"/>
        <v>6.0426273654291766E-3</v>
      </c>
      <c r="G19" s="55">
        <f t="shared" si="6"/>
        <v>-0.45336893272778889</v>
      </c>
      <c r="I19" s="21">
        <v>731.36899999999969</v>
      </c>
      <c r="J19" s="142">
        <v>438.69699999999989</v>
      </c>
      <c r="K19" s="233">
        <f t="shared" si="2"/>
        <v>8.9046601642116131E-3</v>
      </c>
      <c r="L19" s="234">
        <f t="shared" si="3"/>
        <v>4.9558092315123044E-3</v>
      </c>
      <c r="M19" s="55">
        <f t="shared" si="7"/>
        <v>-0.4001700919781942</v>
      </c>
      <c r="O19" s="240">
        <f t="shared" si="4"/>
        <v>2.1624828507900458</v>
      </c>
      <c r="P19" s="241">
        <f t="shared" si="4"/>
        <v>2.3729384719405004</v>
      </c>
      <c r="Q19" s="55">
        <f t="shared" si="5"/>
        <v>9.7321290235234198E-2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296026.54000000004</v>
      </c>
      <c r="D20" s="145">
        <f>D8+D9+D10+D13+D17+D18+D19</f>
        <v>305951.34999999992</v>
      </c>
      <c r="E20" s="222">
        <f>E8+E9+E10+E13+E17+E18+E19</f>
        <v>1</v>
      </c>
      <c r="F20" s="223">
        <f>F8+F9+F10+F13+F17+F18+F19</f>
        <v>0.99999999999999989</v>
      </c>
      <c r="G20" s="55">
        <f>(D20-C20)/C20</f>
        <v>3.3526757431951472E-2</v>
      </c>
      <c r="H20" s="1"/>
      <c r="I20" s="213">
        <f>I8+I9+I10+I13+I17+I18+I19</f>
        <v>82133.286000000036</v>
      </c>
      <c r="J20" s="226">
        <f>J8+J9+J10+J13+J17+J18+J19</f>
        <v>88521.769000000029</v>
      </c>
      <c r="K20" s="235">
        <f>K8+K9+K10+K13+K17+K18+K19</f>
        <v>0.99999999999999989</v>
      </c>
      <c r="L20" s="236">
        <f>L8+L9+L10+L13+L17+L18+L19</f>
        <v>0.99999999999999978</v>
      </c>
      <c r="M20" s="55">
        <f>(J20-I20)/I20</f>
        <v>7.778189953339977E-2</v>
      </c>
      <c r="N20" s="1"/>
      <c r="O20" s="24">
        <f t="shared" si="4"/>
        <v>2.7745244058184793</v>
      </c>
      <c r="P20" s="242">
        <f t="shared" si="4"/>
        <v>2.8933282693473994</v>
      </c>
      <c r="Q20" s="55">
        <f t="shared" si="5"/>
        <v>4.2819541713086225E-2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3" t="s">
        <v>2</v>
      </c>
      <c r="B24" s="326"/>
      <c r="C24" s="348" t="s">
        <v>1</v>
      </c>
      <c r="D24" s="349"/>
      <c r="E24" s="346" t="s">
        <v>105</v>
      </c>
      <c r="F24" s="346"/>
      <c r="G24" s="130" t="s">
        <v>0</v>
      </c>
      <c r="I24" s="350">
        <v>1000</v>
      </c>
      <c r="J24" s="349"/>
      <c r="K24" s="346" t="s">
        <v>105</v>
      </c>
      <c r="L24" s="346"/>
      <c r="M24" s="130" t="s">
        <v>0</v>
      </c>
      <c r="O24" s="356" t="s">
        <v>22</v>
      </c>
      <c r="P24" s="346"/>
      <c r="Q24" s="130" t="s">
        <v>0</v>
      </c>
    </row>
    <row r="25" spans="1:17" ht="15" customHeight="1" x14ac:dyDescent="0.25">
      <c r="A25" s="347"/>
      <c r="B25" s="327"/>
      <c r="C25" s="351" t="str">
        <f>C5</f>
        <v>jul</v>
      </c>
      <c r="D25" s="352"/>
      <c r="E25" s="353" t="str">
        <f>C5</f>
        <v>jul</v>
      </c>
      <c r="F25" s="353"/>
      <c r="G25" s="131" t="str">
        <f>G5</f>
        <v>2023 /2022</v>
      </c>
      <c r="I25" s="354" t="str">
        <f>C5</f>
        <v>jul</v>
      </c>
      <c r="J25" s="352"/>
      <c r="K25" s="342" t="str">
        <f>C5</f>
        <v>jul</v>
      </c>
      <c r="L25" s="343"/>
      <c r="M25" s="131" t="str">
        <f>G5</f>
        <v>2023 /2022</v>
      </c>
      <c r="O25" s="354" t="str">
        <f>C5</f>
        <v>jul</v>
      </c>
      <c r="P25" s="352"/>
      <c r="Q25" s="131" t="str">
        <f>G5</f>
        <v>2023 /2022</v>
      </c>
    </row>
    <row r="26" spans="1:17" ht="19.5" customHeight="1" x14ac:dyDescent="0.25">
      <c r="A26" s="347"/>
      <c r="B26" s="327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50646.47</v>
      </c>
      <c r="D27" s="210">
        <f>D28+D29</f>
        <v>55675.840000000004</v>
      </c>
      <c r="E27" s="216">
        <f>C27/$C$40</f>
        <v>0.3896601680310211</v>
      </c>
      <c r="F27" s="217">
        <f>D27/$D$40</f>
        <v>0.42412969404693918</v>
      </c>
      <c r="G27" s="53">
        <f>(D27-C27)/C27</f>
        <v>9.9303465769677579E-2</v>
      </c>
      <c r="I27" s="78">
        <f>I28+I29</f>
        <v>12553.965</v>
      </c>
      <c r="J27" s="210">
        <f>J28+J29</f>
        <v>13648.168000000003</v>
      </c>
      <c r="K27" s="216">
        <f>I27/$I$40</f>
        <v>0.3711351644394405</v>
      </c>
      <c r="L27" s="217">
        <f>J27/$J$40</f>
        <v>0.38980247242769817</v>
      </c>
      <c r="M27" s="53">
        <f>(J27-I27)/I27</f>
        <v>8.7159953050689812E-2</v>
      </c>
      <c r="O27" s="63">
        <f t="shared" ref="O27:P40" si="8">(I27/C27)*10</f>
        <v>2.4787443231482866</v>
      </c>
      <c r="P27" s="237">
        <f t="shared" si="8"/>
        <v>2.4513627454924798</v>
      </c>
      <c r="Q27" s="53">
        <f>(P27-O27)/O27</f>
        <v>-1.1046551836790142E-2</v>
      </c>
    </row>
    <row r="28" spans="1:17" ht="20.100000000000001" customHeight="1" x14ac:dyDescent="0.25">
      <c r="A28" s="8" t="s">
        <v>4</v>
      </c>
      <c r="C28" s="19">
        <v>28636.980000000003</v>
      </c>
      <c r="D28" s="140">
        <v>32502.880000000005</v>
      </c>
      <c r="E28" s="214">
        <f>C28/$C$40</f>
        <v>0.22032513694835973</v>
      </c>
      <c r="F28" s="215">
        <f>D28/$D$40</f>
        <v>0.24760177035576614</v>
      </c>
      <c r="G28" s="52">
        <f>(D28-C28)/C28</f>
        <v>0.13499677689477035</v>
      </c>
      <c r="I28" s="19">
        <v>7422.0710000000008</v>
      </c>
      <c r="J28" s="140">
        <v>8147.8440000000001</v>
      </c>
      <c r="K28" s="214">
        <f>I28/$I$40</f>
        <v>0.21942004307533139</v>
      </c>
      <c r="L28" s="215">
        <f>J28/$J$40</f>
        <v>0.23270886877676075</v>
      </c>
      <c r="M28" s="52">
        <f>(J28-I28)/I28</f>
        <v>9.7785779737218789E-2</v>
      </c>
      <c r="O28" s="27">
        <f t="shared" si="8"/>
        <v>2.5917785325128557</v>
      </c>
      <c r="P28" s="143">
        <f t="shared" si="8"/>
        <v>2.5068067814298303</v>
      </c>
      <c r="Q28" s="52">
        <f>(P28-O28)/O28</f>
        <v>-3.2785112623276956E-2</v>
      </c>
    </row>
    <row r="29" spans="1:17" ht="20.100000000000001" customHeight="1" x14ac:dyDescent="0.25">
      <c r="A29" s="8" t="s">
        <v>5</v>
      </c>
      <c r="C29" s="19">
        <v>22009.49</v>
      </c>
      <c r="D29" s="140">
        <v>23172.959999999999</v>
      </c>
      <c r="E29" s="214">
        <f>C29/$C$40</f>
        <v>0.16933503108266143</v>
      </c>
      <c r="F29" s="215">
        <f>D29/$D$40</f>
        <v>0.17652792369117301</v>
      </c>
      <c r="G29" s="52">
        <f t="shared" ref="G29:G40" si="9">(D29-C29)/C29</f>
        <v>5.2862197170402289E-2</v>
      </c>
      <c r="I29" s="19">
        <v>5131.8939999999984</v>
      </c>
      <c r="J29" s="140">
        <v>5500.3240000000033</v>
      </c>
      <c r="K29" s="214">
        <f t="shared" ref="K29:K39" si="10">I29/$I$40</f>
        <v>0.15171512136410906</v>
      </c>
      <c r="L29" s="215">
        <f t="shared" ref="L29:L39" si="11">J29/$J$40</f>
        <v>0.15709360365093741</v>
      </c>
      <c r="M29" s="52">
        <f t="shared" ref="M29:M40" si="12">(J29-I29)/I29</f>
        <v>7.1792207711228045E-2</v>
      </c>
      <c r="O29" s="27">
        <f t="shared" si="8"/>
        <v>2.3316732918391105</v>
      </c>
      <c r="P29" s="143">
        <f t="shared" si="8"/>
        <v>2.373595777147159</v>
      </c>
      <c r="Q29" s="52">
        <f t="shared" ref="Q29:Q38" si="13">(P29-O29)/O29</f>
        <v>1.7979570917923071E-2</v>
      </c>
    </row>
    <row r="30" spans="1:17" ht="20.100000000000001" customHeight="1" x14ac:dyDescent="0.25">
      <c r="A30" s="23" t="s">
        <v>38</v>
      </c>
      <c r="B30" s="15"/>
      <c r="C30" s="78">
        <f>C31+C32</f>
        <v>43041.42</v>
      </c>
      <c r="D30" s="210">
        <f>D31+D32</f>
        <v>40014.949999999997</v>
      </c>
      <c r="E30" s="216">
        <f>C30/$C$40</f>
        <v>0.33114898135040316</v>
      </c>
      <c r="F30" s="217">
        <f>D30/$D$40</f>
        <v>0.30482752484387421</v>
      </c>
      <c r="G30" s="53">
        <f>(D30-C30)/C30</f>
        <v>-7.0315291642329678E-2</v>
      </c>
      <c r="I30" s="78">
        <f>I31+I32</f>
        <v>5630.8469999999998</v>
      </c>
      <c r="J30" s="210">
        <f>J31+J32</f>
        <v>5877.5079999999971</v>
      </c>
      <c r="K30" s="216">
        <f t="shared" si="10"/>
        <v>0.16646576020232093</v>
      </c>
      <c r="L30" s="217">
        <f t="shared" si="11"/>
        <v>0.16786627700608417</v>
      </c>
      <c r="M30" s="53">
        <f t="shared" si="12"/>
        <v>4.3805310284580158E-2</v>
      </c>
      <c r="O30" s="63">
        <f t="shared" si="8"/>
        <v>1.3082391333743171</v>
      </c>
      <c r="P30" s="237">
        <f t="shared" si="8"/>
        <v>1.4688280255254593</v>
      </c>
      <c r="Q30" s="53">
        <f t="shared" si="13"/>
        <v>0.12275194041699264</v>
      </c>
    </row>
    <row r="31" spans="1:17" ht="20.100000000000001" customHeight="1" x14ac:dyDescent="0.25">
      <c r="A31" s="8"/>
      <c r="B31" t="s">
        <v>6</v>
      </c>
      <c r="C31" s="31">
        <v>41561.96</v>
      </c>
      <c r="D31" s="141">
        <v>38942.559999999998</v>
      </c>
      <c r="E31" s="214">
        <f t="shared" ref="E31:E38" si="14">C31/$C$40</f>
        <v>0.31976641841570752</v>
      </c>
      <c r="F31" s="215">
        <f t="shared" ref="F31:F38" si="15">D31/$D$40</f>
        <v>0.29665822838424294</v>
      </c>
      <c r="G31" s="52">
        <f>(D31-C31)/C31</f>
        <v>-6.3023976732569917E-2</v>
      </c>
      <c r="I31" s="31">
        <v>5279.5479999999998</v>
      </c>
      <c r="J31" s="141">
        <v>5603.1339999999973</v>
      </c>
      <c r="K31" s="214">
        <f>I31/$I$40</f>
        <v>0.15608024358407235</v>
      </c>
      <c r="L31" s="215">
        <f>J31/$J$40</f>
        <v>0.16002993856345382</v>
      </c>
      <c r="M31" s="52">
        <f>(J31-I31)/I31</f>
        <v>6.1290474108767937E-2</v>
      </c>
      <c r="O31" s="27">
        <f t="shared" si="8"/>
        <v>1.2702836921069169</v>
      </c>
      <c r="P31" s="143">
        <f t="shared" si="8"/>
        <v>1.4388201494714259</v>
      </c>
      <c r="Q31" s="52">
        <f t="shared" si="13"/>
        <v>0.13267623477474638</v>
      </c>
    </row>
    <row r="32" spans="1:17" ht="20.100000000000001" customHeight="1" x14ac:dyDescent="0.25">
      <c r="A32" s="8"/>
      <c r="B32" t="s">
        <v>39</v>
      </c>
      <c r="C32" s="31">
        <v>1479.4600000000003</v>
      </c>
      <c r="D32" s="141">
        <v>1072.3899999999999</v>
      </c>
      <c r="E32" s="218">
        <f t="shared" si="14"/>
        <v>1.1382562934695637E-2</v>
      </c>
      <c r="F32" s="219">
        <f t="shared" si="15"/>
        <v>8.1692964596312683E-3</v>
      </c>
      <c r="G32" s="52">
        <f>(D32-C32)/C32</f>
        <v>-0.27514768902167031</v>
      </c>
      <c r="I32" s="31">
        <v>351.29899999999998</v>
      </c>
      <c r="J32" s="141">
        <v>274.37400000000002</v>
      </c>
      <c r="K32" s="218">
        <f>I32/$I$40</f>
        <v>1.0385516618248576E-2</v>
      </c>
      <c r="L32" s="219">
        <f>J32/$J$40</f>
        <v>7.8363384426303404E-3</v>
      </c>
      <c r="M32" s="52">
        <f>(J32-I32)/I32</f>
        <v>-0.21897301159411203</v>
      </c>
      <c r="O32" s="27">
        <f t="shared" si="8"/>
        <v>2.3745082665296788</v>
      </c>
      <c r="P32" s="143">
        <f t="shared" si="8"/>
        <v>2.5585281474090587</v>
      </c>
      <c r="Q32" s="52">
        <f t="shared" si="13"/>
        <v>7.7498100753434357E-2</v>
      </c>
    </row>
    <row r="33" spans="1:17" ht="20.100000000000001" customHeight="1" x14ac:dyDescent="0.25">
      <c r="A33" s="23" t="s">
        <v>130</v>
      </c>
      <c r="B33" s="15"/>
      <c r="C33" s="78">
        <f>SUM(C34:C36)</f>
        <v>33367.5</v>
      </c>
      <c r="D33" s="210">
        <f>SUM(D34:D36)</f>
        <v>33613.560000000005</v>
      </c>
      <c r="E33" s="216">
        <f t="shared" si="14"/>
        <v>0.25672047147165633</v>
      </c>
      <c r="F33" s="217">
        <f t="shared" si="15"/>
        <v>0.25606275394548933</v>
      </c>
      <c r="G33" s="53">
        <f t="shared" si="9"/>
        <v>7.3742414025625216E-3</v>
      </c>
      <c r="I33" s="78">
        <f>SUM(I34:I36)</f>
        <v>14826.578000000001</v>
      </c>
      <c r="J33" s="210">
        <f>SUM(J34:J36)</f>
        <v>14832.437000000002</v>
      </c>
      <c r="K33" s="216">
        <f t="shared" si="10"/>
        <v>0.4383208384047742</v>
      </c>
      <c r="L33" s="217">
        <f t="shared" si="11"/>
        <v>0.42362613170705909</v>
      </c>
      <c r="M33" s="53">
        <f t="shared" si="12"/>
        <v>3.9516873010079454E-4</v>
      </c>
      <c r="O33" s="63">
        <f t="shared" si="8"/>
        <v>4.4434188956319778</v>
      </c>
      <c r="P33" s="237">
        <f t="shared" si="8"/>
        <v>4.4126349604147848</v>
      </c>
      <c r="Q33" s="53">
        <f t="shared" si="13"/>
        <v>-6.9279840456758675E-3</v>
      </c>
    </row>
    <row r="34" spans="1:17" ht="20.100000000000001" customHeight="1" x14ac:dyDescent="0.25">
      <c r="A34" s="8"/>
      <c r="B34" s="3" t="s">
        <v>7</v>
      </c>
      <c r="C34" s="31">
        <v>32190.54</v>
      </c>
      <c r="D34" s="141">
        <v>32321.170000000006</v>
      </c>
      <c r="E34" s="214">
        <f t="shared" si="14"/>
        <v>0.24766526127900537</v>
      </c>
      <c r="F34" s="215">
        <f t="shared" si="15"/>
        <v>0.24621753247618913</v>
      </c>
      <c r="G34" s="52">
        <f t="shared" si="9"/>
        <v>4.0580245003657795E-3</v>
      </c>
      <c r="I34" s="31">
        <v>14211.678</v>
      </c>
      <c r="J34" s="141">
        <v>14206.399000000001</v>
      </c>
      <c r="K34" s="214">
        <f t="shared" si="10"/>
        <v>0.4201424371893962</v>
      </c>
      <c r="L34" s="215">
        <f t="shared" si="11"/>
        <v>0.40574599129307154</v>
      </c>
      <c r="M34" s="52">
        <f t="shared" si="12"/>
        <v>-3.7145508081442826E-4</v>
      </c>
      <c r="O34" s="27">
        <f t="shared" si="8"/>
        <v>4.4148616332624426</v>
      </c>
      <c r="P34" s="143">
        <f t="shared" si="8"/>
        <v>4.395385129931868</v>
      </c>
      <c r="Q34" s="52">
        <f t="shared" si="13"/>
        <v>-4.4115772924421381E-3</v>
      </c>
    </row>
    <row r="35" spans="1:17" ht="20.100000000000001" customHeight="1" x14ac:dyDescent="0.25">
      <c r="A35" s="8"/>
      <c r="B35" s="3" t="s">
        <v>8</v>
      </c>
      <c r="C35" s="31">
        <v>649.84</v>
      </c>
      <c r="D35" s="141">
        <v>734.1</v>
      </c>
      <c r="E35" s="214">
        <f t="shared" si="14"/>
        <v>4.9996922508770856E-3</v>
      </c>
      <c r="F35" s="215">
        <f t="shared" si="15"/>
        <v>5.5922570436271468E-3</v>
      </c>
      <c r="G35" s="52">
        <f t="shared" si="9"/>
        <v>0.12966268619967991</v>
      </c>
      <c r="I35" s="31">
        <v>499.64700000000005</v>
      </c>
      <c r="J35" s="141">
        <v>517.23899999999992</v>
      </c>
      <c r="K35" s="214">
        <f t="shared" si="10"/>
        <v>1.4771155687201066E-2</v>
      </c>
      <c r="L35" s="215">
        <f t="shared" si="11"/>
        <v>1.4772754924765734E-2</v>
      </c>
      <c r="M35" s="52">
        <f t="shared" si="12"/>
        <v>3.520885745336181E-2</v>
      </c>
      <c r="O35" s="27">
        <f t="shared" si="8"/>
        <v>7.6887695432721905</v>
      </c>
      <c r="P35" s="143">
        <f t="shared" si="8"/>
        <v>7.0458929301185114</v>
      </c>
      <c r="Q35" s="52">
        <f t="shared" si="13"/>
        <v>-8.3612418025483359E-2</v>
      </c>
    </row>
    <row r="36" spans="1:17" ht="20.100000000000001" customHeight="1" x14ac:dyDescent="0.25">
      <c r="A36" s="32"/>
      <c r="B36" s="33" t="s">
        <v>9</v>
      </c>
      <c r="C36" s="211">
        <v>527.11999999999989</v>
      </c>
      <c r="D36" s="212">
        <v>558.28999999999985</v>
      </c>
      <c r="E36" s="218">
        <f t="shared" si="14"/>
        <v>4.0555179417738653E-3</v>
      </c>
      <c r="F36" s="219">
        <f t="shared" si="15"/>
        <v>4.2529644256730668E-3</v>
      </c>
      <c r="G36" s="52">
        <f t="shared" si="9"/>
        <v>5.9132645317954098E-2</v>
      </c>
      <c r="I36" s="211">
        <v>115.25299999999999</v>
      </c>
      <c r="J36" s="212">
        <v>108.79900000000001</v>
      </c>
      <c r="K36" s="218">
        <f t="shared" si="10"/>
        <v>3.4072455281768609E-3</v>
      </c>
      <c r="L36" s="219">
        <f t="shared" si="11"/>
        <v>3.1073854892217862E-3</v>
      </c>
      <c r="M36" s="52">
        <f t="shared" si="12"/>
        <v>-5.5998542337292567E-2</v>
      </c>
      <c r="O36" s="27">
        <f t="shared" si="8"/>
        <v>2.1864660798300197</v>
      </c>
      <c r="P36" s="143">
        <f t="shared" si="8"/>
        <v>1.9487900553475799</v>
      </c>
      <c r="Q36" s="52">
        <f t="shared" si="13"/>
        <v>-0.10870327542466027</v>
      </c>
    </row>
    <row r="37" spans="1:17" ht="20.100000000000001" customHeight="1" x14ac:dyDescent="0.25">
      <c r="A37" s="8" t="s">
        <v>131</v>
      </c>
      <c r="B37" s="3"/>
      <c r="C37" s="19">
        <v>7.0000000000000007E-2</v>
      </c>
      <c r="D37" s="140">
        <v>240.9</v>
      </c>
      <c r="E37" s="214">
        <f t="shared" si="14"/>
        <v>5.3856096510124953E-7</v>
      </c>
      <c r="F37" s="215">
        <f t="shared" si="15"/>
        <v>1.8351378855874943E-3</v>
      </c>
      <c r="G37" s="54">
        <f>(D37-C37)/C37</f>
        <v>3440.4285714285711</v>
      </c>
      <c r="I37" s="19">
        <v>4.8000000000000001E-2</v>
      </c>
      <c r="J37" s="140">
        <v>57.332000000000001</v>
      </c>
      <c r="K37" s="214">
        <f>I37/$I$40</f>
        <v>1.4190327831161823E-6</v>
      </c>
      <c r="L37" s="215">
        <f>J37/$J$40</f>
        <v>1.6374472639276412E-3</v>
      </c>
      <c r="M37" s="54">
        <f>(J37-I37)/I37</f>
        <v>1193.4166666666665</v>
      </c>
      <c r="O37" s="238">
        <f t="shared" si="8"/>
        <v>6.8571428571428559</v>
      </c>
      <c r="P37" s="239">
        <f t="shared" si="8"/>
        <v>2.3799086757990868</v>
      </c>
      <c r="Q37" s="54">
        <f t="shared" si="13"/>
        <v>-0.65292998477929987</v>
      </c>
    </row>
    <row r="38" spans="1:17" ht="20.100000000000001" customHeight="1" x14ac:dyDescent="0.25">
      <c r="A38" s="8" t="s">
        <v>10</v>
      </c>
      <c r="C38" s="19">
        <v>632.23000000000013</v>
      </c>
      <c r="D38" s="140">
        <v>740.4699999999998</v>
      </c>
      <c r="E38" s="214">
        <f t="shared" si="14"/>
        <v>4.8642056995137576E-3</v>
      </c>
      <c r="F38" s="215">
        <f t="shared" si="15"/>
        <v>5.6407826904980134E-3</v>
      </c>
      <c r="G38" s="52">
        <f t="shared" si="9"/>
        <v>0.17120351770716297</v>
      </c>
      <c r="I38" s="19">
        <v>276.72700000000009</v>
      </c>
      <c r="J38" s="140">
        <v>346.28500000000003</v>
      </c>
      <c r="K38" s="214">
        <f t="shared" si="10"/>
        <v>8.1809309369456646E-3</v>
      </c>
      <c r="L38" s="215">
        <f t="shared" si="11"/>
        <v>9.890173477101501E-3</v>
      </c>
      <c r="M38" s="52">
        <f t="shared" si="12"/>
        <v>0.25135964325851801</v>
      </c>
      <c r="O38" s="27">
        <f t="shared" si="8"/>
        <v>4.3769988769909691</v>
      </c>
      <c r="P38" s="143">
        <f t="shared" si="8"/>
        <v>4.6765567815036411</v>
      </c>
      <c r="Q38" s="52">
        <f t="shared" si="13"/>
        <v>6.8439109291845962E-2</v>
      </c>
    </row>
    <row r="39" spans="1:17" ht="20.100000000000001" customHeight="1" thickBot="1" x14ac:dyDescent="0.3">
      <c r="A39" s="8" t="s">
        <v>11</v>
      </c>
      <c r="B39" s="10"/>
      <c r="C39" s="21">
        <v>2288.31</v>
      </c>
      <c r="D39" s="142">
        <v>985.06999999999982</v>
      </c>
      <c r="E39" s="220">
        <f>C39/$C$40</f>
        <v>1.7605634886440572E-2</v>
      </c>
      <c r="F39" s="221">
        <f>D39/$D$40</f>
        <v>7.5041065876117587E-3</v>
      </c>
      <c r="G39" s="55">
        <f t="shared" si="9"/>
        <v>-0.5695207380118954</v>
      </c>
      <c r="I39" s="21">
        <v>537.69200000000001</v>
      </c>
      <c r="J39" s="142">
        <v>251.30599999999998</v>
      </c>
      <c r="K39" s="220">
        <f t="shared" si="10"/>
        <v>1.5895886983735546E-2</v>
      </c>
      <c r="L39" s="221">
        <f t="shared" si="11"/>
        <v>7.1774981181294871E-3</v>
      </c>
      <c r="M39" s="55">
        <f t="shared" si="12"/>
        <v>-0.532620905648587</v>
      </c>
      <c r="O39" s="240">
        <f t="shared" si="8"/>
        <v>2.3497340832317302</v>
      </c>
      <c r="P39" s="241">
        <f t="shared" si="8"/>
        <v>2.5511486493345652</v>
      </c>
      <c r="Q39" s="55">
        <f>(P39-O39)/O39</f>
        <v>8.5718025516239485E-2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129976</v>
      </c>
      <c r="D40" s="226">
        <f>D28+D29+D30+D33+D37+D38+D39</f>
        <v>131270.79</v>
      </c>
      <c r="E40" s="222">
        <f>C40/$C$40</f>
        <v>1</v>
      </c>
      <c r="F40" s="223">
        <f>D40/$D$40</f>
        <v>1</v>
      </c>
      <c r="G40" s="55">
        <f t="shared" si="9"/>
        <v>9.9617621714778743E-3</v>
      </c>
      <c r="H40" s="1"/>
      <c r="I40" s="213">
        <f>I28+I29+I30+I33+I37+I38+I39</f>
        <v>33825.857000000004</v>
      </c>
      <c r="J40" s="226">
        <f>J28+J29+J30+J33+J37+J38+J39</f>
        <v>35013.036</v>
      </c>
      <c r="K40" s="222">
        <f>K28+K29+K30+K33+K37+K38+K39</f>
        <v>1</v>
      </c>
      <c r="L40" s="223">
        <f>L28+L29+L30+L33+L37+L38+L39</f>
        <v>1</v>
      </c>
      <c r="M40" s="55">
        <f t="shared" si="12"/>
        <v>3.5096790008897524E-2</v>
      </c>
      <c r="N40" s="1"/>
      <c r="O40" s="24">
        <f t="shared" si="8"/>
        <v>2.6024694558995511</v>
      </c>
      <c r="P40" s="242">
        <f t="shared" si="8"/>
        <v>2.6672373953108686</v>
      </c>
      <c r="Q40" s="55">
        <f>(P40-O40)/O40</f>
        <v>2.4887108382576652E-2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3" t="s">
        <v>15</v>
      </c>
      <c r="B44" s="326"/>
      <c r="C44" s="348" t="s">
        <v>1</v>
      </c>
      <c r="D44" s="349"/>
      <c r="E44" s="346" t="s">
        <v>105</v>
      </c>
      <c r="F44" s="346"/>
      <c r="G44" s="130" t="s">
        <v>0</v>
      </c>
      <c r="I44" s="350">
        <v>1000</v>
      </c>
      <c r="J44" s="349"/>
      <c r="K44" s="346" t="s">
        <v>105</v>
      </c>
      <c r="L44" s="346"/>
      <c r="M44" s="130" t="s">
        <v>0</v>
      </c>
      <c r="O44" s="356" t="s">
        <v>22</v>
      </c>
      <c r="P44" s="346"/>
      <c r="Q44" s="130" t="s">
        <v>0</v>
      </c>
    </row>
    <row r="45" spans="1:17" ht="15" customHeight="1" x14ac:dyDescent="0.25">
      <c r="A45" s="347"/>
      <c r="B45" s="327"/>
      <c r="C45" s="351" t="str">
        <f>C5</f>
        <v>jul</v>
      </c>
      <c r="D45" s="352"/>
      <c r="E45" s="353" t="str">
        <f>C25</f>
        <v>jul</v>
      </c>
      <c r="F45" s="353"/>
      <c r="G45" s="131" t="str">
        <f>G25</f>
        <v>2023 /2022</v>
      </c>
      <c r="I45" s="354" t="str">
        <f>C5</f>
        <v>jul</v>
      </c>
      <c r="J45" s="352"/>
      <c r="K45" s="342" t="str">
        <f>C25</f>
        <v>jul</v>
      </c>
      <c r="L45" s="343"/>
      <c r="M45" s="131" t="str">
        <f>G45</f>
        <v>2023 /2022</v>
      </c>
      <c r="O45" s="354" t="str">
        <f>C5</f>
        <v>jul</v>
      </c>
      <c r="P45" s="352"/>
      <c r="Q45" s="131" t="str">
        <f>Q25</f>
        <v>2023 /2022</v>
      </c>
    </row>
    <row r="46" spans="1:17" ht="15.75" customHeight="1" x14ac:dyDescent="0.25">
      <c r="A46" s="347"/>
      <c r="B46" s="327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85628.059999999983</v>
      </c>
      <c r="D47" s="210">
        <f>D48+D49</f>
        <v>85212.61</v>
      </c>
      <c r="E47" s="216">
        <f>C47/$C$60</f>
        <v>0.51567468555055596</v>
      </c>
      <c r="F47" s="217">
        <f>D47/$D$60</f>
        <v>0.48781965205515709</v>
      </c>
      <c r="G47" s="53">
        <f>(D47-C47)/C47</f>
        <v>-4.8517974131374996E-3</v>
      </c>
      <c r="H47"/>
      <c r="I47" s="78">
        <f>I48+I49</f>
        <v>26678.411999999997</v>
      </c>
      <c r="J47" s="210">
        <f>J48+J49</f>
        <v>27261.904999999999</v>
      </c>
      <c r="K47" s="216">
        <f>I47/$I$60</f>
        <v>0.55226313120493309</v>
      </c>
      <c r="L47" s="217">
        <f>J47/$J$60</f>
        <v>0.5094851526385421</v>
      </c>
      <c r="M47" s="53">
        <f>(J47-I47)/I47</f>
        <v>2.1871354262015381E-2</v>
      </c>
      <c r="N47"/>
      <c r="O47" s="63">
        <f t="shared" ref="O47:P60" si="16">(I47/C47)*10</f>
        <v>3.1156156054452246</v>
      </c>
      <c r="P47" s="237">
        <f t="shared" si="16"/>
        <v>3.1992805994324081</v>
      </c>
      <c r="Q47" s="53">
        <f>(P47-O47)/O47</f>
        <v>2.6853439121617056E-2</v>
      </c>
    </row>
    <row r="48" spans="1:17" ht="20.100000000000001" customHeight="1" x14ac:dyDescent="0.25">
      <c r="A48" s="8" t="s">
        <v>4</v>
      </c>
      <c r="C48" s="19">
        <v>39259.549999999996</v>
      </c>
      <c r="D48" s="140">
        <v>39168.730000000003</v>
      </c>
      <c r="E48" s="214">
        <f>C48/$C$60</f>
        <v>0.23643132988305854</v>
      </c>
      <c r="F48" s="215">
        <f>D48/$D$60</f>
        <v>0.22423061845004388</v>
      </c>
      <c r="G48" s="52">
        <f>(D48-C48)/C48</f>
        <v>-2.3133224909606055E-3</v>
      </c>
      <c r="I48" s="19">
        <v>14590.443999999996</v>
      </c>
      <c r="J48" s="140">
        <v>15151.514000000006</v>
      </c>
      <c r="K48" s="214">
        <f>I48/$I$60</f>
        <v>0.30203313034937118</v>
      </c>
      <c r="L48" s="215">
        <f>J48/$J$60</f>
        <v>0.28315964797746201</v>
      </c>
      <c r="M48" s="52">
        <f>(J48-I48)/I48</f>
        <v>3.845462139466152E-2</v>
      </c>
      <c r="O48" s="27">
        <f t="shared" si="16"/>
        <v>3.7164063266135239</v>
      </c>
      <c r="P48" s="143">
        <f t="shared" si="16"/>
        <v>3.8682678759306226</v>
      </c>
      <c r="Q48" s="52">
        <f>(P48-O48)/O48</f>
        <v>4.08624719610459E-2</v>
      </c>
    </row>
    <row r="49" spans="1:17" ht="20.100000000000001" customHeight="1" x14ac:dyDescent="0.25">
      <c r="A49" s="8" t="s">
        <v>5</v>
      </c>
      <c r="C49" s="19">
        <v>46368.509999999987</v>
      </c>
      <c r="D49" s="140">
        <v>46043.88</v>
      </c>
      <c r="E49" s="214">
        <f>C49/$C$60</f>
        <v>0.27924335566749736</v>
      </c>
      <c r="F49" s="215">
        <f>D49/$D$60</f>
        <v>0.26358903360511321</v>
      </c>
      <c r="G49" s="52">
        <f>(D49-C49)/C49</f>
        <v>-7.0010875915570763E-3</v>
      </c>
      <c r="I49" s="19">
        <v>12087.968000000003</v>
      </c>
      <c r="J49" s="140">
        <v>12110.390999999994</v>
      </c>
      <c r="K49" s="214">
        <f>I49/$I$60</f>
        <v>0.25023000085556196</v>
      </c>
      <c r="L49" s="215">
        <f>J49/$J$60</f>
        <v>0.22632550466108015</v>
      </c>
      <c r="M49" s="52">
        <f>(J49-I49)/I49</f>
        <v>1.8549850562138801E-3</v>
      </c>
      <c r="O49" s="27">
        <f t="shared" si="16"/>
        <v>2.6069347494668271</v>
      </c>
      <c r="P49" s="143">
        <f t="shared" si="16"/>
        <v>2.6301847281332491</v>
      </c>
      <c r="Q49" s="52">
        <f>(P49-O49)/O49</f>
        <v>8.9185119309860318E-3</v>
      </c>
    </row>
    <row r="50" spans="1:17" ht="20.100000000000001" customHeight="1" x14ac:dyDescent="0.25">
      <c r="A50" s="23" t="s">
        <v>38</v>
      </c>
      <c r="B50" s="15"/>
      <c r="C50" s="78">
        <f>C51+C52</f>
        <v>65069.489999999983</v>
      </c>
      <c r="D50" s="210">
        <f>D51+D52</f>
        <v>64411.209999999992</v>
      </c>
      <c r="E50" s="216">
        <f>C50/$C$60</f>
        <v>0.39186557297555313</v>
      </c>
      <c r="F50" s="217">
        <f>D50/$D$60</f>
        <v>0.36873713938173763</v>
      </c>
      <c r="G50" s="53">
        <f>(D50-C50)/C50</f>
        <v>-1.0116569224685667E-2</v>
      </c>
      <c r="I50" s="78">
        <f>I51+I52</f>
        <v>8777.4670000000024</v>
      </c>
      <c r="J50" s="210">
        <f>J51+J52</f>
        <v>8375.9029999999984</v>
      </c>
      <c r="K50" s="216">
        <f>I50/$I$60</f>
        <v>0.18170014802485143</v>
      </c>
      <c r="L50" s="217">
        <f>J50/$J$60</f>
        <v>0.15653338306477929</v>
      </c>
      <c r="M50" s="53">
        <f>(J50-I50)/I50</f>
        <v>-4.5749417229367408E-2</v>
      </c>
      <c r="O50" s="63">
        <f t="shared" si="16"/>
        <v>1.3489374205945068</v>
      </c>
      <c r="P50" s="237">
        <f t="shared" si="16"/>
        <v>1.3003797009868312</v>
      </c>
      <c r="Q50" s="53">
        <f>(P50-O50)/O50</f>
        <v>-3.5997014291645313E-2</v>
      </c>
    </row>
    <row r="51" spans="1:17" ht="20.100000000000001" customHeight="1" x14ac:dyDescent="0.25">
      <c r="A51" s="8"/>
      <c r="B51" t="s">
        <v>6</v>
      </c>
      <c r="C51" s="31">
        <v>62610.429999999986</v>
      </c>
      <c r="D51" s="141">
        <v>62405.089999999989</v>
      </c>
      <c r="E51" s="214">
        <f t="shared" ref="E51:E57" si="17">C51/$C$60</f>
        <v>0.37705646726593001</v>
      </c>
      <c r="F51" s="215">
        <f t="shared" ref="F51:F57" si="18">D51/$D$60</f>
        <v>0.3572526330348379</v>
      </c>
      <c r="G51" s="52">
        <f t="shared" ref="G51:G59" si="19">(D51-C51)/C51</f>
        <v>-3.2796452603822807E-3</v>
      </c>
      <c r="I51" s="31">
        <v>8264.4590000000026</v>
      </c>
      <c r="J51" s="141">
        <v>7931.2679999999991</v>
      </c>
      <c r="K51" s="214">
        <f t="shared" ref="K51:K58" si="20">I51/$I$60</f>
        <v>0.17108049778430562</v>
      </c>
      <c r="L51" s="215">
        <f t="shared" ref="L51:L58" si="21">J51/$J$60</f>
        <v>0.1482238048880731</v>
      </c>
      <c r="M51" s="52">
        <f t="shared" ref="M51:M58" si="22">(J51-I51)/I51</f>
        <v>-4.0316129585736146E-2</v>
      </c>
      <c r="O51" s="27">
        <f t="shared" si="16"/>
        <v>1.3199811916321296</v>
      </c>
      <c r="P51" s="143">
        <f t="shared" si="16"/>
        <v>1.2709328678157503</v>
      </c>
      <c r="Q51" s="52">
        <f t="shared" ref="Q51:Q58" si="23">(P51-O51)/O51</f>
        <v>-3.7158350533564803E-2</v>
      </c>
    </row>
    <row r="52" spans="1:17" ht="20.100000000000001" customHeight="1" x14ac:dyDescent="0.25">
      <c r="A52" s="8"/>
      <c r="B52" t="s">
        <v>39</v>
      </c>
      <c r="C52" s="31">
        <v>2459.0600000000009</v>
      </c>
      <c r="D52" s="141">
        <v>2006.1199999999997</v>
      </c>
      <c r="E52" s="218">
        <f t="shared" si="17"/>
        <v>1.4809105709623117E-2</v>
      </c>
      <c r="F52" s="219">
        <f t="shared" si="18"/>
        <v>1.1484506346899731E-2</v>
      </c>
      <c r="G52" s="52">
        <f t="shared" si="19"/>
        <v>-0.18419233365595025</v>
      </c>
      <c r="I52" s="31">
        <v>513.00799999999992</v>
      </c>
      <c r="J52" s="141">
        <v>444.63499999999988</v>
      </c>
      <c r="K52" s="218">
        <f t="shared" si="20"/>
        <v>1.0619650240545814E-2</v>
      </c>
      <c r="L52" s="219">
        <f t="shared" si="21"/>
        <v>8.3095781767062171E-3</v>
      </c>
      <c r="M52" s="52">
        <f t="shared" si="22"/>
        <v>-0.13327862333530871</v>
      </c>
      <c r="O52" s="27">
        <f t="shared" si="16"/>
        <v>2.086195538132456</v>
      </c>
      <c r="P52" s="143">
        <f t="shared" si="16"/>
        <v>2.216392837915977</v>
      </c>
      <c r="Q52" s="52">
        <f t="shared" si="23"/>
        <v>6.2408962824296185E-2</v>
      </c>
    </row>
    <row r="53" spans="1:17" ht="20.100000000000001" customHeight="1" x14ac:dyDescent="0.25">
      <c r="A53" s="23" t="s">
        <v>130</v>
      </c>
      <c r="B53" s="15"/>
      <c r="C53" s="78">
        <f>SUM(C54:C56)</f>
        <v>12987.099999999999</v>
      </c>
      <c r="D53" s="210">
        <f>SUM(D54:D56)</f>
        <v>23259.48</v>
      </c>
      <c r="E53" s="216">
        <f>C53/$C$60</f>
        <v>7.8211729994976248E-2</v>
      </c>
      <c r="F53" s="217">
        <f>D53/$D$60</f>
        <v>0.13315437046915807</v>
      </c>
      <c r="G53" s="53">
        <f>(D53-C53)/C53</f>
        <v>0.79096796051466467</v>
      </c>
      <c r="I53" s="78">
        <f>SUM(I54:I56)</f>
        <v>11863.251000000002</v>
      </c>
      <c r="J53" s="210">
        <f>SUM(J54:J56)</f>
        <v>17053.774999999998</v>
      </c>
      <c r="K53" s="216">
        <f t="shared" si="20"/>
        <v>0.2455781904683853</v>
      </c>
      <c r="L53" s="217">
        <f t="shared" si="21"/>
        <v>0.31871012531730092</v>
      </c>
      <c r="M53" s="53">
        <f t="shared" si="22"/>
        <v>0.437529645120043</v>
      </c>
      <c r="O53" s="63">
        <f t="shared" si="16"/>
        <v>9.134642067898147</v>
      </c>
      <c r="P53" s="237">
        <f t="shared" si="16"/>
        <v>7.3319674386529696</v>
      </c>
      <c r="Q53" s="53">
        <f t="shared" si="23"/>
        <v>-0.19734485662884516</v>
      </c>
    </row>
    <row r="54" spans="1:17" ht="20.100000000000001" customHeight="1" x14ac:dyDescent="0.25">
      <c r="A54" s="8"/>
      <c r="B54" s="3" t="s">
        <v>7</v>
      </c>
      <c r="C54" s="31">
        <v>11971.789999999997</v>
      </c>
      <c r="D54" s="141">
        <v>22554.280000000002</v>
      </c>
      <c r="E54" s="214">
        <f>C54/$C$60</f>
        <v>7.2097266290130704E-2</v>
      </c>
      <c r="F54" s="215">
        <f>D54/$D$60</f>
        <v>0.12911728700663658</v>
      </c>
      <c r="G54" s="52">
        <f>(D54-C54)/C54</f>
        <v>0.88395219094220723</v>
      </c>
      <c r="I54" s="31">
        <v>10689.430000000002</v>
      </c>
      <c r="J54" s="141">
        <v>15876.780999999997</v>
      </c>
      <c r="K54" s="214">
        <f t="shared" si="20"/>
        <v>0.22127921566680769</v>
      </c>
      <c r="L54" s="215">
        <f t="shared" si="21"/>
        <v>0.2967138280026177</v>
      </c>
      <c r="M54" s="52">
        <f t="shared" si="22"/>
        <v>0.48527854151250294</v>
      </c>
      <c r="O54" s="27">
        <f t="shared" si="16"/>
        <v>8.9288485681756899</v>
      </c>
      <c r="P54" s="143">
        <f t="shared" si="16"/>
        <v>7.0393650340423175</v>
      </c>
      <c r="Q54" s="52">
        <f t="shared" si="23"/>
        <v>-0.21161558735220268</v>
      </c>
    </row>
    <row r="55" spans="1:17" ht="20.100000000000001" customHeight="1" x14ac:dyDescent="0.25">
      <c r="A55" s="8"/>
      <c r="B55" s="3" t="s">
        <v>8</v>
      </c>
      <c r="C55" s="31">
        <v>943.11</v>
      </c>
      <c r="D55" s="141">
        <v>559.66999999999996</v>
      </c>
      <c r="E55" s="214">
        <f t="shared" si="17"/>
        <v>5.6796563263208921E-3</v>
      </c>
      <c r="F55" s="215">
        <f t="shared" si="18"/>
        <v>3.2039627076991275E-3</v>
      </c>
      <c r="G55" s="52">
        <f t="shared" si="19"/>
        <v>-0.4065697532631401</v>
      </c>
      <c r="I55" s="31">
        <v>1118.5349999999999</v>
      </c>
      <c r="J55" s="141">
        <v>1077.6190000000001</v>
      </c>
      <c r="K55" s="214">
        <f t="shared" si="20"/>
        <v>2.3154513149519912E-2</v>
      </c>
      <c r="L55" s="215">
        <f t="shared" si="21"/>
        <v>2.0139123832365831E-2</v>
      </c>
      <c r="M55" s="52">
        <f t="shared" si="22"/>
        <v>-3.6579990791526164E-2</v>
      </c>
      <c r="O55" s="27">
        <f t="shared" si="16"/>
        <v>11.860069345039284</v>
      </c>
      <c r="P55" s="143">
        <f t="shared" si="16"/>
        <v>19.254542855611348</v>
      </c>
      <c r="Q55" s="52">
        <f t="shared" si="23"/>
        <v>0.62347641446674629</v>
      </c>
    </row>
    <row r="56" spans="1:17" ht="20.100000000000001" customHeight="1" x14ac:dyDescent="0.25">
      <c r="A56" s="32"/>
      <c r="B56" s="33" t="s">
        <v>9</v>
      </c>
      <c r="C56" s="211">
        <v>72.200000000000017</v>
      </c>
      <c r="D56" s="212">
        <v>145.52999999999997</v>
      </c>
      <c r="E56" s="218">
        <f t="shared" si="17"/>
        <v>4.3480737852463498E-4</v>
      </c>
      <c r="F56" s="219">
        <f t="shared" si="18"/>
        <v>8.3312075482240241E-4</v>
      </c>
      <c r="G56" s="52">
        <f t="shared" si="19"/>
        <v>1.015650969529085</v>
      </c>
      <c r="I56" s="211">
        <v>55.286000000000001</v>
      </c>
      <c r="J56" s="212">
        <v>99.374999999999986</v>
      </c>
      <c r="K56" s="218">
        <f t="shared" si="20"/>
        <v>1.1444616520576989E-3</v>
      </c>
      <c r="L56" s="219">
        <f t="shared" si="21"/>
        <v>1.8571734823173624E-3</v>
      </c>
      <c r="M56" s="52">
        <f t="shared" si="22"/>
        <v>0.79747133089751443</v>
      </c>
      <c r="O56" s="27">
        <f t="shared" si="16"/>
        <v>7.6573407202216046</v>
      </c>
      <c r="P56" s="143">
        <f t="shared" si="16"/>
        <v>6.8284889713461148</v>
      </c>
      <c r="Q56" s="52">
        <f t="shared" si="23"/>
        <v>-0.10824276719026586</v>
      </c>
    </row>
    <row r="57" spans="1:17" ht="20.100000000000001" customHeight="1" x14ac:dyDescent="0.25">
      <c r="A57" s="8" t="s">
        <v>131</v>
      </c>
      <c r="B57" s="3"/>
      <c r="C57" s="19">
        <v>167.19</v>
      </c>
      <c r="D57" s="140">
        <v>94.69</v>
      </c>
      <c r="E57" s="214">
        <f t="shared" si="17"/>
        <v>1.0068621276389709E-3</v>
      </c>
      <c r="F57" s="215">
        <f t="shared" si="18"/>
        <v>5.4207520287317598E-4</v>
      </c>
      <c r="G57" s="54">
        <f t="shared" si="19"/>
        <v>-0.4336383755009271</v>
      </c>
      <c r="I57" s="19">
        <v>184.62</v>
      </c>
      <c r="J57" s="140">
        <v>101.139</v>
      </c>
      <c r="K57" s="214">
        <f t="shared" si="20"/>
        <v>3.821772423450645E-3</v>
      </c>
      <c r="L57" s="215">
        <f t="shared" si="21"/>
        <v>1.890140063678951E-3</v>
      </c>
      <c r="M57" s="54">
        <f t="shared" si="22"/>
        <v>-0.45217744556386091</v>
      </c>
      <c r="O57" s="238">
        <f t="shared" si="16"/>
        <v>11.042526466893953</v>
      </c>
      <c r="P57" s="239">
        <f t="shared" si="16"/>
        <v>10.681064526349139</v>
      </c>
      <c r="Q57" s="54">
        <f t="shared" si="23"/>
        <v>-3.2733626822493457E-2</v>
      </c>
    </row>
    <row r="58" spans="1:17" ht="20.100000000000001" customHeight="1" x14ac:dyDescent="0.25">
      <c r="A58" s="8" t="s">
        <v>10</v>
      </c>
      <c r="C58" s="19">
        <v>1104.9299999999998</v>
      </c>
      <c r="D58" s="140">
        <v>838.8900000000001</v>
      </c>
      <c r="E58" s="214">
        <f>C58/$C$60</f>
        <v>6.6541789023992345E-3</v>
      </c>
      <c r="F58" s="215">
        <f>D58/$D$60</f>
        <v>4.8024233492267258E-3</v>
      </c>
      <c r="G58" s="52">
        <f t="shared" si="19"/>
        <v>-0.24077543373788365</v>
      </c>
      <c r="I58" s="19">
        <v>610.00200000000007</v>
      </c>
      <c r="J58" s="140">
        <v>528.61999999999978</v>
      </c>
      <c r="K58" s="214">
        <f t="shared" si="20"/>
        <v>1.2627498764216989E-2</v>
      </c>
      <c r="L58" s="215">
        <f t="shared" si="21"/>
        <v>9.8791350563280887E-3</v>
      </c>
      <c r="M58" s="52">
        <f t="shared" si="22"/>
        <v>-0.13341267733548459</v>
      </c>
      <c r="O58" s="27">
        <f t="shared" si="16"/>
        <v>5.5207298199885981</v>
      </c>
      <c r="P58" s="143">
        <f t="shared" si="16"/>
        <v>6.301422117321696</v>
      </c>
      <c r="Q58" s="52">
        <f t="shared" si="23"/>
        <v>0.14141106751982119</v>
      </c>
    </row>
    <row r="59" spans="1:17" ht="20.100000000000001" customHeight="1" thickBot="1" x14ac:dyDescent="0.3">
      <c r="A59" s="8" t="s">
        <v>11</v>
      </c>
      <c r="B59" s="10"/>
      <c r="C59" s="21">
        <v>1093.7700000000002</v>
      </c>
      <c r="D59" s="142">
        <v>863.67999999999984</v>
      </c>
      <c r="E59" s="220">
        <f>C59/$C$60</f>
        <v>6.5869704488765923E-3</v>
      </c>
      <c r="F59" s="221">
        <f>D59/$D$60</f>
        <v>4.9443395418471278E-3</v>
      </c>
      <c r="G59" s="55">
        <f t="shared" si="19"/>
        <v>-0.21036415334119635</v>
      </c>
      <c r="I59" s="21">
        <v>193.67699999999996</v>
      </c>
      <c r="J59" s="142">
        <v>187.39100000000002</v>
      </c>
      <c r="K59" s="220">
        <f>I59/$I$60</f>
        <v>4.0092591141623352E-3</v>
      </c>
      <c r="L59" s="221">
        <f>J59/$J$60</f>
        <v>3.5020638593703944E-3</v>
      </c>
      <c r="M59" s="55">
        <f>(J59-I59)/I59</f>
        <v>-3.2456099588489835E-2</v>
      </c>
      <c r="O59" s="240">
        <f t="shared" si="16"/>
        <v>1.7707287638168894</v>
      </c>
      <c r="P59" s="241">
        <f t="shared" si="16"/>
        <v>2.1696809003334576</v>
      </c>
      <c r="Q59" s="55">
        <f>(P59-O59)/O59</f>
        <v>0.22530392269486157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166050.53999999995</v>
      </c>
      <c r="D60" s="226">
        <f>D48+D49+D50+D53+D57+D58+D59</f>
        <v>174680.56000000003</v>
      </c>
      <c r="E60" s="222">
        <f>E48+E49+E50+E53+E57+E58+E59</f>
        <v>1.0000000000000002</v>
      </c>
      <c r="F60" s="223">
        <f>F48+F49+F50+F53+F57+F58+F59</f>
        <v>0.99999999999999989</v>
      </c>
      <c r="G60" s="55">
        <f>(D60-C60)/C60</f>
        <v>5.197224893095849E-2</v>
      </c>
      <c r="H60" s="1"/>
      <c r="I60" s="213">
        <f>I48+I49+I50+I53+I57+I58+I59</f>
        <v>48307.429000000011</v>
      </c>
      <c r="J60" s="226">
        <f>J48+J49+J50+J53+J57+J58+J59</f>
        <v>53508.733000000007</v>
      </c>
      <c r="K60" s="222">
        <f>K48+K49+K50+K53+K57+K58+K59</f>
        <v>0.99999999999999989</v>
      </c>
      <c r="L60" s="223">
        <f>L48+L49+L50+L53+L57+L58+L59</f>
        <v>0.99999999999999978</v>
      </c>
      <c r="M60" s="55">
        <f>(J60-I60)/I60</f>
        <v>0.10767089260742888</v>
      </c>
      <c r="N60" s="1"/>
      <c r="O60" s="24">
        <f t="shared" si="16"/>
        <v>2.9092003555062229</v>
      </c>
      <c r="P60" s="242">
        <f t="shared" si="16"/>
        <v>3.0632334244863877</v>
      </c>
      <c r="Q60" s="55">
        <f>(P60-O60)/O60</f>
        <v>5.2946875483714101E-2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O12" sqref="O12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5" max="6" width="10.42578125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3" t="s">
        <v>16</v>
      </c>
      <c r="B4" s="326"/>
      <c r="C4" s="326"/>
      <c r="D4" s="326"/>
      <c r="E4" s="348" t="s">
        <v>1</v>
      </c>
      <c r="F4" s="349"/>
      <c r="G4" s="346" t="s">
        <v>104</v>
      </c>
      <c r="H4" s="346"/>
      <c r="I4" s="130" t="s">
        <v>0</v>
      </c>
      <c r="K4" s="350" t="s">
        <v>19</v>
      </c>
      <c r="L4" s="346"/>
      <c r="M4" s="344" t="s">
        <v>104</v>
      </c>
      <c r="N4" s="345"/>
      <c r="O4" s="130" t="s">
        <v>0</v>
      </c>
      <c r="Q4" s="356" t="s">
        <v>22</v>
      </c>
      <c r="R4" s="346"/>
      <c r="S4" s="130" t="s">
        <v>0</v>
      </c>
    </row>
    <row r="5" spans="1:19" x14ac:dyDescent="0.25">
      <c r="A5" s="347"/>
      <c r="B5" s="327"/>
      <c r="C5" s="327"/>
      <c r="D5" s="327"/>
      <c r="E5" s="351" t="s">
        <v>205</v>
      </c>
      <c r="F5" s="352"/>
      <c r="G5" s="353" t="str">
        <f>E5</f>
        <v>jan-jul</v>
      </c>
      <c r="H5" s="353"/>
      <c r="I5" s="131" t="s">
        <v>149</v>
      </c>
      <c r="K5" s="354" t="str">
        <f>E5</f>
        <v>jan-jul</v>
      </c>
      <c r="L5" s="353"/>
      <c r="M5" s="355" t="str">
        <f>E5</f>
        <v>jan-jul</v>
      </c>
      <c r="N5" s="343"/>
      <c r="O5" s="131" t="str">
        <f>I5</f>
        <v>2023 /2022</v>
      </c>
      <c r="Q5" s="354" t="str">
        <f>E5</f>
        <v>jan-jul</v>
      </c>
      <c r="R5" s="352"/>
      <c r="S5" s="131" t="str">
        <f>O5</f>
        <v>2023 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855904.33000000287</v>
      </c>
      <c r="F7" s="145">
        <v>842746.93000000075</v>
      </c>
      <c r="G7" s="243">
        <f>E7/E15</f>
        <v>0.4639270166870163</v>
      </c>
      <c r="H7" s="244">
        <f>F7/F15</f>
        <v>0.44605974500734369</v>
      </c>
      <c r="I7" s="164">
        <f t="shared" ref="I7:I11" si="0">(F7-E7)/E7</f>
        <v>-1.5372512486298643E-2</v>
      </c>
      <c r="J7" s="1"/>
      <c r="K7" s="17">
        <v>232315.90800000032</v>
      </c>
      <c r="L7" s="145">
        <v>229674.4880000003</v>
      </c>
      <c r="M7" s="243">
        <f>K7/K15</f>
        <v>0.4529547150137907</v>
      </c>
      <c r="N7" s="244">
        <f>L7/L15</f>
        <v>0.42850227876126212</v>
      </c>
      <c r="O7" s="164">
        <f t="shared" ref="O7:O18" si="1">(L7-K7)/K7</f>
        <v>-1.1369948888734771E-2</v>
      </c>
      <c r="P7" s="1"/>
      <c r="Q7" s="187">
        <f t="shared" ref="Q7:Q18" si="2">(K7/E7)*10</f>
        <v>2.7142742460480314</v>
      </c>
      <c r="R7" s="188">
        <f t="shared" ref="R7:R18" si="3">(L7/F7)*10</f>
        <v>2.7253079165770453</v>
      </c>
      <c r="S7" s="55">
        <f>(R7-Q7)/Q7</f>
        <v>4.0650536861110862E-3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657543.00000000303</v>
      </c>
      <c r="F8" s="181">
        <v>633927.16000000085</v>
      </c>
      <c r="G8" s="245">
        <f>E8/E7</f>
        <v>0.76824357226934559</v>
      </c>
      <c r="H8" s="246">
        <f>F8/F7</f>
        <v>0.75221532993303253</v>
      </c>
      <c r="I8" s="206">
        <f t="shared" si="0"/>
        <v>-3.5915278544524191E-2</v>
      </c>
      <c r="K8" s="180">
        <v>209155.44700000031</v>
      </c>
      <c r="L8" s="181">
        <v>206789.97400000031</v>
      </c>
      <c r="M8" s="250">
        <f>K8/K7</f>
        <v>0.90030617705267102</v>
      </c>
      <c r="N8" s="246">
        <f>L8/L7</f>
        <v>0.90036109713674439</v>
      </c>
      <c r="O8" s="207">
        <f t="shared" si="1"/>
        <v>-1.1309640910284276E-2</v>
      </c>
      <c r="Q8" s="189">
        <f t="shared" si="2"/>
        <v>3.1808634112141614</v>
      </c>
      <c r="R8" s="190">
        <f t="shared" si="3"/>
        <v>3.2620462893560203</v>
      </c>
      <c r="S8" s="182">
        <f t="shared" ref="S8:S18" si="4">(R8-Q8)/Q8</f>
        <v>2.5522277333772943E-2</v>
      </c>
    </row>
    <row r="9" spans="1:19" ht="24" customHeight="1" x14ac:dyDescent="0.25">
      <c r="A9" s="8"/>
      <c r="B9" t="s">
        <v>37</v>
      </c>
      <c r="E9" s="19">
        <v>131095.10999999984</v>
      </c>
      <c r="F9" s="140">
        <v>110459.41999999991</v>
      </c>
      <c r="G9" s="247">
        <f>E9/E7</f>
        <v>0.15316561139490836</v>
      </c>
      <c r="H9" s="215">
        <f>F9/F7</f>
        <v>0.1310706880890089</v>
      </c>
      <c r="I9" s="182">
        <f t="shared" ref="I9:I10" si="5">(F9-E9)/E9</f>
        <v>-0.15741006663025001</v>
      </c>
      <c r="K9" s="19">
        <v>18041.527000000002</v>
      </c>
      <c r="L9" s="140">
        <v>15913.877000000002</v>
      </c>
      <c r="M9" s="247">
        <f>K9/K7</f>
        <v>7.7659455847509065E-2</v>
      </c>
      <c r="N9" s="215">
        <f>L9/L7</f>
        <v>6.9288831940271842E-2</v>
      </c>
      <c r="O9" s="182">
        <f t="shared" si="1"/>
        <v>-0.11793070508943058</v>
      </c>
      <c r="Q9" s="189">
        <f t="shared" si="2"/>
        <v>1.3762166262341915</v>
      </c>
      <c r="R9" s="190">
        <f t="shared" si="3"/>
        <v>1.4406989462736646</v>
      </c>
      <c r="S9" s="182">
        <f t="shared" si="4"/>
        <v>4.6854774757313596E-2</v>
      </c>
    </row>
    <row r="10" spans="1:19" ht="24" customHeight="1" thickBot="1" x14ac:dyDescent="0.3">
      <c r="A10" s="8"/>
      <c r="B10" t="s">
        <v>36</v>
      </c>
      <c r="E10" s="19">
        <v>67266.22000000003</v>
      </c>
      <c r="F10" s="140">
        <v>98360.35</v>
      </c>
      <c r="G10" s="247">
        <f>E10/E7</f>
        <v>7.8590816335746078E-2</v>
      </c>
      <c r="H10" s="215">
        <f>F10/F7</f>
        <v>0.11671398197795858</v>
      </c>
      <c r="I10" s="186">
        <f t="shared" si="5"/>
        <v>0.46225475431799146</v>
      </c>
      <c r="K10" s="19">
        <v>5118.9339999999984</v>
      </c>
      <c r="L10" s="140">
        <v>6970.6369999999943</v>
      </c>
      <c r="M10" s="247">
        <f>K10/K7</f>
        <v>2.2034367099819919E-2</v>
      </c>
      <c r="N10" s="215">
        <f>L10/L7</f>
        <v>3.0350070922983773E-2</v>
      </c>
      <c r="O10" s="209">
        <f t="shared" si="1"/>
        <v>0.36173605676494297</v>
      </c>
      <c r="Q10" s="189">
        <f t="shared" si="2"/>
        <v>0.76099623258152393</v>
      </c>
      <c r="R10" s="190">
        <f t="shared" si="3"/>
        <v>0.70868363115828625</v>
      </c>
      <c r="S10" s="182">
        <f t="shared" si="4"/>
        <v>-6.8742260714981324E-2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989007.2600000035</v>
      </c>
      <c r="F11" s="145">
        <v>1046567.0900000021</v>
      </c>
      <c r="G11" s="243">
        <f>E11/E15</f>
        <v>0.53607298331298359</v>
      </c>
      <c r="H11" s="244">
        <f>F11/F15</f>
        <v>0.5539402549926562</v>
      </c>
      <c r="I11" s="164">
        <f t="shared" si="0"/>
        <v>5.8199603105035205E-2</v>
      </c>
      <c r="J11" s="1"/>
      <c r="K11" s="17">
        <v>280574.01299999899</v>
      </c>
      <c r="L11" s="145">
        <v>306319.13299999974</v>
      </c>
      <c r="M11" s="243">
        <f>K11/K15</f>
        <v>0.5470452849862093</v>
      </c>
      <c r="N11" s="244">
        <f>L11/L15</f>
        <v>0.57149772123873788</v>
      </c>
      <c r="O11" s="164">
        <f t="shared" si="1"/>
        <v>9.1758747450359363E-2</v>
      </c>
      <c r="Q11" s="191">
        <f t="shared" si="2"/>
        <v>2.8369257168041213</v>
      </c>
      <c r="R11" s="192">
        <f t="shared" si="3"/>
        <v>2.9268943761646389</v>
      </c>
      <c r="S11" s="57">
        <f t="shared" si="4"/>
        <v>3.1713435014389398E-2</v>
      </c>
    </row>
    <row r="12" spans="1:19" s="3" customFormat="1" ht="24" customHeight="1" x14ac:dyDescent="0.25">
      <c r="A12" s="46"/>
      <c r="B12" s="3" t="s">
        <v>33</v>
      </c>
      <c r="E12" s="31">
        <v>762782.46000000357</v>
      </c>
      <c r="F12" s="141">
        <v>796209.02000000211</v>
      </c>
      <c r="G12" s="247">
        <f>E12/E11</f>
        <v>0.77126072866239714</v>
      </c>
      <c r="H12" s="215">
        <f>F12/F11</f>
        <v>0.76078163321569814</v>
      </c>
      <c r="I12" s="206">
        <f t="shared" ref="I12:I18" si="6">(F12-E12)/E12</f>
        <v>4.3821878127609785E-2</v>
      </c>
      <c r="K12" s="31">
        <v>256839.158999999</v>
      </c>
      <c r="L12" s="141">
        <v>279223.53199999972</v>
      </c>
      <c r="M12" s="247">
        <f>K12/K11</f>
        <v>0.91540608573752669</v>
      </c>
      <c r="N12" s="215">
        <f>L12/L11</f>
        <v>0.91154453613578212</v>
      </c>
      <c r="O12" s="206">
        <f t="shared" si="1"/>
        <v>8.7153271670698806E-2</v>
      </c>
      <c r="Q12" s="189">
        <f t="shared" si="2"/>
        <v>3.3671350937985354</v>
      </c>
      <c r="R12" s="190">
        <f t="shared" si="3"/>
        <v>3.5069124436696155</v>
      </c>
      <c r="S12" s="182">
        <f t="shared" si="4"/>
        <v>4.1512248833887565E-2</v>
      </c>
    </row>
    <row r="13" spans="1:19" ht="24" customHeight="1" x14ac:dyDescent="0.25">
      <c r="A13" s="8"/>
      <c r="B13" s="3" t="s">
        <v>37</v>
      </c>
      <c r="D13" s="3"/>
      <c r="E13" s="19">
        <v>86280.380000000034</v>
      </c>
      <c r="F13" s="140">
        <v>80671.589999999982</v>
      </c>
      <c r="G13" s="247">
        <f>E13/E11</f>
        <v>8.72393798201236E-2</v>
      </c>
      <c r="H13" s="215">
        <f>F13/F11</f>
        <v>7.7082100871335268E-2</v>
      </c>
      <c r="I13" s="182">
        <f t="shared" ref="I13:I14" si="7">(F13-E13)/E13</f>
        <v>-6.5006551895112771E-2</v>
      </c>
      <c r="K13" s="19">
        <v>10170.615000000002</v>
      </c>
      <c r="L13" s="140">
        <v>10058.269000000004</v>
      </c>
      <c r="M13" s="247">
        <f>K13/K11</f>
        <v>3.6249312226931146E-2</v>
      </c>
      <c r="N13" s="215">
        <f>L13/L11</f>
        <v>3.2835914954094665E-2</v>
      </c>
      <c r="O13" s="182">
        <f t="shared" si="1"/>
        <v>-1.1046136344753755E-2</v>
      </c>
      <c r="Q13" s="189">
        <f t="shared" si="2"/>
        <v>1.1787865329290388</v>
      </c>
      <c r="R13" s="190">
        <f t="shared" si="3"/>
        <v>1.2468167542005812</v>
      </c>
      <c r="S13" s="182">
        <f t="shared" si="4"/>
        <v>5.7712078795557273E-2</v>
      </c>
    </row>
    <row r="14" spans="1:19" ht="24" customHeight="1" thickBot="1" x14ac:dyDescent="0.3">
      <c r="A14" s="8"/>
      <c r="B14" t="s">
        <v>36</v>
      </c>
      <c r="E14" s="19">
        <v>139944.41999999998</v>
      </c>
      <c r="F14" s="140">
        <v>169686.47999999998</v>
      </c>
      <c r="G14" s="247">
        <f>E14/E11</f>
        <v>0.14149989151747935</v>
      </c>
      <c r="H14" s="215">
        <f>F14/F11</f>
        <v>0.16213626591296659</v>
      </c>
      <c r="I14" s="186">
        <f t="shared" si="7"/>
        <v>0.21252765919498612</v>
      </c>
      <c r="K14" s="19">
        <v>13564.239000000005</v>
      </c>
      <c r="L14" s="140">
        <v>17037.332000000006</v>
      </c>
      <c r="M14" s="247">
        <f>K14/K11</f>
        <v>4.8344602035542236E-2</v>
      </c>
      <c r="N14" s="215">
        <f>L14/L11</f>
        <v>5.5619548910123155E-2</v>
      </c>
      <c r="O14" s="209">
        <f t="shared" si="1"/>
        <v>0.25604775911129252</v>
      </c>
      <c r="Q14" s="189">
        <f t="shared" si="2"/>
        <v>0.96925901011272952</v>
      </c>
      <c r="R14" s="190">
        <f t="shared" si="3"/>
        <v>1.0040477002056973</v>
      </c>
      <c r="S14" s="182">
        <f t="shared" si="4"/>
        <v>3.589204715148505E-2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1844911.5900000066</v>
      </c>
      <c r="F15" s="145">
        <v>1889314.020000003</v>
      </c>
      <c r="G15" s="243">
        <f>G7+G11</f>
        <v>0.99999999999999989</v>
      </c>
      <c r="H15" s="244">
        <f>H7+H11</f>
        <v>0.99999999999999989</v>
      </c>
      <c r="I15" s="164">
        <f t="shared" si="6"/>
        <v>2.4067511007395365E-2</v>
      </c>
      <c r="J15" s="1"/>
      <c r="K15" s="17">
        <v>512889.92099999933</v>
      </c>
      <c r="L15" s="145">
        <v>535993.62100000004</v>
      </c>
      <c r="M15" s="243">
        <f>M7+M11</f>
        <v>1</v>
      </c>
      <c r="N15" s="244">
        <f>N7+N11</f>
        <v>1</v>
      </c>
      <c r="O15" s="164">
        <f t="shared" si="1"/>
        <v>4.5046118190341163E-2</v>
      </c>
      <c r="Q15" s="191">
        <f t="shared" si="2"/>
        <v>2.7800243858839737</v>
      </c>
      <c r="R15" s="192">
        <f t="shared" si="3"/>
        <v>2.8369747714040634</v>
      </c>
      <c r="S15" s="57">
        <f t="shared" si="4"/>
        <v>2.0485570489692299E-2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1420325.4600000065</v>
      </c>
      <c r="F16" s="181">
        <f t="shared" ref="F16:F17" si="8">F8+F12</f>
        <v>1430136.180000003</v>
      </c>
      <c r="G16" s="245">
        <f>E16/E15</f>
        <v>0.76986098829809047</v>
      </c>
      <c r="H16" s="246">
        <f>F16/F15</f>
        <v>0.75696055015777663</v>
      </c>
      <c r="I16" s="207">
        <f t="shared" si="6"/>
        <v>6.9073745956764266E-3</v>
      </c>
      <c r="J16" s="3"/>
      <c r="K16" s="180">
        <f t="shared" ref="K16:L18" si="9">K8+K12</f>
        <v>465994.60599999933</v>
      </c>
      <c r="L16" s="181">
        <f t="shared" si="9"/>
        <v>486013.50600000005</v>
      </c>
      <c r="M16" s="250">
        <f>K16/K15</f>
        <v>0.90856651090244356</v>
      </c>
      <c r="N16" s="246">
        <f>L16/L15</f>
        <v>0.90675240704030691</v>
      </c>
      <c r="O16" s="207">
        <f t="shared" si="1"/>
        <v>4.2959510136477308E-2</v>
      </c>
      <c r="P16" s="3"/>
      <c r="Q16" s="189">
        <f t="shared" si="2"/>
        <v>3.2809001818498502</v>
      </c>
      <c r="R16" s="190">
        <f t="shared" si="3"/>
        <v>3.3983722165535246</v>
      </c>
      <c r="S16" s="182">
        <f t="shared" si="4"/>
        <v>3.5804818248826101E-2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217375.48999999987</v>
      </c>
      <c r="F17" s="140">
        <f t="shared" si="8"/>
        <v>191131.00999999989</v>
      </c>
      <c r="G17" s="248">
        <f>E17/E15</f>
        <v>0.11782433975603085</v>
      </c>
      <c r="H17" s="215">
        <f>F17/F15</f>
        <v>0.10116423631895749</v>
      </c>
      <c r="I17" s="182">
        <f t="shared" si="6"/>
        <v>-0.1207333908712523</v>
      </c>
      <c r="K17" s="19">
        <f t="shared" si="9"/>
        <v>28212.142000000003</v>
      </c>
      <c r="L17" s="140">
        <f t="shared" si="9"/>
        <v>25972.146000000008</v>
      </c>
      <c r="M17" s="247">
        <f>K17/K15</f>
        <v>5.5006232029270158E-2</v>
      </c>
      <c r="N17" s="215">
        <f>L17/L15</f>
        <v>4.8456072950166705E-2</v>
      </c>
      <c r="O17" s="182">
        <f t="shared" si="1"/>
        <v>-7.939829595356479E-2</v>
      </c>
      <c r="Q17" s="189">
        <f t="shared" si="2"/>
        <v>1.2978529456103824</v>
      </c>
      <c r="R17" s="190">
        <f t="shared" si="3"/>
        <v>1.3588661515470473</v>
      </c>
      <c r="S17" s="182">
        <f t="shared" si="4"/>
        <v>4.7010877575171049E-2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207210.64</v>
      </c>
      <c r="F18" s="142">
        <f>F10+F14</f>
        <v>268046.82999999996</v>
      </c>
      <c r="G18" s="249">
        <f>E18/E15</f>
        <v>0.11231467194587859</v>
      </c>
      <c r="H18" s="221">
        <f>F18/F15</f>
        <v>0.14187521352326574</v>
      </c>
      <c r="I18" s="208">
        <f t="shared" si="6"/>
        <v>0.29359587905331475</v>
      </c>
      <c r="K18" s="21">
        <f t="shared" si="9"/>
        <v>18683.173000000003</v>
      </c>
      <c r="L18" s="142">
        <f t="shared" si="9"/>
        <v>24007.969000000001</v>
      </c>
      <c r="M18" s="249">
        <f>K18/K15</f>
        <v>3.6427257068286249E-2</v>
      </c>
      <c r="N18" s="221">
        <f>L18/L15</f>
        <v>4.4791520009526381E-2</v>
      </c>
      <c r="O18" s="208">
        <f t="shared" si="1"/>
        <v>0.28500490789225136</v>
      </c>
      <c r="Q18" s="193">
        <f t="shared" si="2"/>
        <v>0.90165123760054022</v>
      </c>
      <c r="R18" s="194">
        <f t="shared" si="3"/>
        <v>0.89566323168231476</v>
      </c>
      <c r="S18" s="186">
        <f t="shared" si="4"/>
        <v>-6.6411553253790719E-3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209</v>
      </c>
      <c r="B1" s="4"/>
    </row>
    <row r="3" spans="1:19" ht="15.75" thickBot="1" x14ac:dyDescent="0.3"/>
    <row r="4" spans="1:19" x14ac:dyDescent="0.25">
      <c r="A4" s="333" t="s">
        <v>16</v>
      </c>
      <c r="B4" s="326"/>
      <c r="C4" s="326"/>
      <c r="D4" s="326"/>
      <c r="E4" s="348" t="s">
        <v>1</v>
      </c>
      <c r="F4" s="349"/>
      <c r="G4" s="346" t="s">
        <v>104</v>
      </c>
      <c r="H4" s="346"/>
      <c r="I4" s="130" t="s">
        <v>0</v>
      </c>
      <c r="K4" s="350" t="s">
        <v>19</v>
      </c>
      <c r="L4" s="346"/>
      <c r="M4" s="344" t="s">
        <v>13</v>
      </c>
      <c r="N4" s="345"/>
      <c r="O4" s="130" t="s">
        <v>0</v>
      </c>
      <c r="Q4" s="356" t="s">
        <v>22</v>
      </c>
      <c r="R4" s="346"/>
      <c r="S4" s="130" t="s">
        <v>0</v>
      </c>
    </row>
    <row r="5" spans="1:19" x14ac:dyDescent="0.25">
      <c r="A5" s="347"/>
      <c r="B5" s="327"/>
      <c r="C5" s="327"/>
      <c r="D5" s="327"/>
      <c r="E5" s="351" t="s">
        <v>63</v>
      </c>
      <c r="F5" s="352"/>
      <c r="G5" s="353" t="str">
        <f>E5</f>
        <v>jun</v>
      </c>
      <c r="H5" s="353"/>
      <c r="I5" s="131" t="s">
        <v>149</v>
      </c>
      <c r="K5" s="354" t="str">
        <f>E5</f>
        <v>jun</v>
      </c>
      <c r="L5" s="353"/>
      <c r="M5" s="355" t="str">
        <f>E5</f>
        <v>jun</v>
      </c>
      <c r="N5" s="343"/>
      <c r="O5" s="131" t="str">
        <f>I5</f>
        <v>2023 /2022</v>
      </c>
      <c r="Q5" s="354" t="str">
        <f>E5</f>
        <v>jun</v>
      </c>
      <c r="R5" s="352"/>
      <c r="S5" s="131" t="str">
        <f>O5</f>
        <v>2023 /2022</v>
      </c>
    </row>
    <row r="6" spans="1:19" ht="19.5" customHeight="1" thickBot="1" x14ac:dyDescent="0.3">
      <c r="A6" s="334"/>
      <c r="B6" s="357"/>
      <c r="C6" s="357"/>
      <c r="D6" s="357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129975.99999999996</v>
      </c>
      <c r="F7" s="145">
        <v>131270.79000000004</v>
      </c>
      <c r="G7" s="243">
        <f>E7/E15</f>
        <v>0.43906874025551895</v>
      </c>
      <c r="H7" s="244">
        <f>F7/F15</f>
        <v>0.42905772437349948</v>
      </c>
      <c r="I7" s="164">
        <f t="shared" ref="I7:I18" si="0">(F7-E7)/E7</f>
        <v>9.9617621714784364E-3</v>
      </c>
      <c r="J7" s="1"/>
      <c r="K7" s="17">
        <v>33825.857000000011</v>
      </c>
      <c r="L7" s="145">
        <v>35013.036</v>
      </c>
      <c r="M7" s="243">
        <f>K7/K15</f>
        <v>0.41184102873955397</v>
      </c>
      <c r="N7" s="244">
        <f>L7/L15</f>
        <v>0.39553023392471959</v>
      </c>
      <c r="O7" s="164">
        <f t="shared" ref="O7:O18" si="1">(L7-K7)/K7</f>
        <v>3.5096790008897302E-2</v>
      </c>
      <c r="P7" s="1"/>
      <c r="Q7" s="187">
        <f t="shared" ref="Q7:R18" si="2">(K7/E7)*10</f>
        <v>2.6024694558995525</v>
      </c>
      <c r="R7" s="188">
        <f t="shared" si="2"/>
        <v>2.6672373953108677</v>
      </c>
      <c r="S7" s="55">
        <f>(R7-Q7)/Q7</f>
        <v>2.4887108382575789E-2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104458.58999999995</v>
      </c>
      <c r="F8" s="181">
        <v>102231.38000000002</v>
      </c>
      <c r="G8" s="245">
        <f>E8/E7</f>
        <v>0.80367598633593884</v>
      </c>
      <c r="H8" s="246">
        <f>F8/F7</f>
        <v>0.77878239324986154</v>
      </c>
      <c r="I8" s="206">
        <f t="shared" si="0"/>
        <v>-2.1321463366487471E-2</v>
      </c>
      <c r="K8" s="180">
        <v>31003.852000000014</v>
      </c>
      <c r="L8" s="181">
        <v>31906.621000000006</v>
      </c>
      <c r="M8" s="250">
        <f>K8/K7</f>
        <v>0.91657254981004632</v>
      </c>
      <c r="N8" s="246">
        <f>L8/L7</f>
        <v>0.91127833073373032</v>
      </c>
      <c r="O8" s="207">
        <f t="shared" si="1"/>
        <v>2.9117962503497713E-2</v>
      </c>
      <c r="Q8" s="189">
        <f t="shared" si="2"/>
        <v>2.9680519333067803</v>
      </c>
      <c r="R8" s="190">
        <f t="shared" si="2"/>
        <v>3.1210202777268585</v>
      </c>
      <c r="S8" s="182">
        <f t="shared" ref="S8:S18" si="3">(R8-Q8)/Q8</f>
        <v>5.1538297798466214E-2</v>
      </c>
    </row>
    <row r="9" spans="1:19" ht="24" customHeight="1" x14ac:dyDescent="0.25">
      <c r="A9" s="8"/>
      <c r="B9" t="s">
        <v>37</v>
      </c>
      <c r="E9" s="19">
        <v>16466.96</v>
      </c>
      <c r="F9" s="140">
        <v>14901.020000000006</v>
      </c>
      <c r="G9" s="247">
        <f>E9/E7</f>
        <v>0.12669231242690962</v>
      </c>
      <c r="H9" s="215">
        <f>F9/F7</f>
        <v>0.11351360039807791</v>
      </c>
      <c r="I9" s="182">
        <f t="shared" si="0"/>
        <v>-9.5095876834582302E-2</v>
      </c>
      <c r="K9" s="19">
        <v>2308.4839999999995</v>
      </c>
      <c r="L9" s="140">
        <v>2187.2849999999999</v>
      </c>
      <c r="M9" s="247">
        <f>K9/K7</f>
        <v>6.8246134902066158E-2</v>
      </c>
      <c r="N9" s="215">
        <f>L9/L7</f>
        <v>6.2470589525569845E-2</v>
      </c>
      <c r="O9" s="182">
        <f t="shared" si="1"/>
        <v>-5.2501555133152168E-2</v>
      </c>
      <c r="Q9" s="189">
        <f t="shared" si="2"/>
        <v>1.4018883874133414</v>
      </c>
      <c r="R9" s="190">
        <f t="shared" si="2"/>
        <v>1.4678760245942888</v>
      </c>
      <c r="S9" s="182">
        <f t="shared" si="3"/>
        <v>4.7070535552907147E-2</v>
      </c>
    </row>
    <row r="10" spans="1:19" ht="24" customHeight="1" thickBot="1" x14ac:dyDescent="0.3">
      <c r="A10" s="8"/>
      <c r="B10" t="s">
        <v>36</v>
      </c>
      <c r="E10" s="19">
        <v>9050.4499999999989</v>
      </c>
      <c r="F10" s="140">
        <v>14138.390000000003</v>
      </c>
      <c r="G10" s="247">
        <f>E10/E7</f>
        <v>6.9631701237151483E-2</v>
      </c>
      <c r="H10" s="215">
        <f>F10/F7</f>
        <v>0.1077040063520605</v>
      </c>
      <c r="I10" s="186">
        <f t="shared" si="0"/>
        <v>0.56217536144611646</v>
      </c>
      <c r="K10" s="19">
        <v>513.52099999999996</v>
      </c>
      <c r="L10" s="140">
        <v>919.13</v>
      </c>
      <c r="M10" s="247">
        <f>K10/K7</f>
        <v>1.51813152878876E-2</v>
      </c>
      <c r="N10" s="215">
        <f>L10/L7</f>
        <v>2.6251079740700005E-2</v>
      </c>
      <c r="O10" s="209">
        <f t="shared" si="1"/>
        <v>0.78985864258715821</v>
      </c>
      <c r="Q10" s="189">
        <f t="shared" si="2"/>
        <v>0.56739830616157205</v>
      </c>
      <c r="R10" s="190">
        <f t="shared" si="2"/>
        <v>0.6500952371521791</v>
      </c>
      <c r="S10" s="182">
        <f t="shared" si="3"/>
        <v>0.14574758171212854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166050.53999999995</v>
      </c>
      <c r="F11" s="145">
        <v>174680.55999999982</v>
      </c>
      <c r="G11" s="243">
        <f>E11/E15</f>
        <v>0.56093125974448099</v>
      </c>
      <c r="H11" s="244">
        <f>F11/F15</f>
        <v>0.57094227562650035</v>
      </c>
      <c r="I11" s="164">
        <f t="shared" si="0"/>
        <v>5.1972248930957261E-2</v>
      </c>
      <c r="J11" s="1"/>
      <c r="K11" s="17">
        <v>48307.428999999989</v>
      </c>
      <c r="L11" s="145">
        <v>53508.733000000007</v>
      </c>
      <c r="M11" s="243">
        <f>K11/K15</f>
        <v>0.58815897126044592</v>
      </c>
      <c r="N11" s="244">
        <f>L11/L15</f>
        <v>0.60446976607528025</v>
      </c>
      <c r="O11" s="164">
        <f t="shared" si="1"/>
        <v>0.10767089260742937</v>
      </c>
      <c r="Q11" s="191">
        <f t="shared" si="2"/>
        <v>2.9092003555062211</v>
      </c>
      <c r="R11" s="192">
        <f t="shared" si="2"/>
        <v>3.0632334244863917</v>
      </c>
      <c r="S11" s="57">
        <f t="shared" si="3"/>
        <v>5.294687548371612E-2</v>
      </c>
    </row>
    <row r="12" spans="1:19" s="3" customFormat="1" ht="24" customHeight="1" x14ac:dyDescent="0.25">
      <c r="A12" s="46"/>
      <c r="B12" s="3" t="s">
        <v>33</v>
      </c>
      <c r="E12" s="31">
        <v>130438.95999999995</v>
      </c>
      <c r="F12" s="141">
        <v>132180.06999999983</v>
      </c>
      <c r="G12" s="247">
        <f>E12/E11</f>
        <v>0.78553770436398451</v>
      </c>
      <c r="H12" s="215">
        <f>F12/F11</f>
        <v>0.75669593685754133</v>
      </c>
      <c r="I12" s="206">
        <f t="shared" si="0"/>
        <v>1.3348082505410077E-2</v>
      </c>
      <c r="K12" s="31">
        <v>44410.030999999988</v>
      </c>
      <c r="L12" s="141">
        <v>49455.72600000001</v>
      </c>
      <c r="M12" s="247">
        <f>K12/K11</f>
        <v>0.91932093922862257</v>
      </c>
      <c r="N12" s="215">
        <f>L12/L11</f>
        <v>0.92425522390896464</v>
      </c>
      <c r="O12" s="206">
        <f t="shared" si="1"/>
        <v>0.11361611073858568</v>
      </c>
      <c r="Q12" s="189">
        <f t="shared" si="2"/>
        <v>3.4046600034222907</v>
      </c>
      <c r="R12" s="190">
        <f t="shared" si="2"/>
        <v>3.7415418224547823</v>
      </c>
      <c r="S12" s="182">
        <f t="shared" si="3"/>
        <v>9.8947271884377672E-2</v>
      </c>
    </row>
    <row r="13" spans="1:19" ht="24" customHeight="1" x14ac:dyDescent="0.25">
      <c r="A13" s="8"/>
      <c r="B13" s="3" t="s">
        <v>37</v>
      </c>
      <c r="D13" s="3"/>
      <c r="E13" s="19">
        <v>13558.949999999999</v>
      </c>
      <c r="F13" s="140">
        <v>12186.030000000004</v>
      </c>
      <c r="G13" s="247">
        <f>E13/E11</f>
        <v>8.1655561011725719E-2</v>
      </c>
      <c r="H13" s="215">
        <f>F13/F11</f>
        <v>6.9761798336346159E-2</v>
      </c>
      <c r="I13" s="182">
        <f t="shared" si="0"/>
        <v>-0.10125562820129838</v>
      </c>
      <c r="K13" s="19">
        <v>1664.4200000000003</v>
      </c>
      <c r="L13" s="140">
        <v>1504.104</v>
      </c>
      <c r="M13" s="247">
        <f>K13/K11</f>
        <v>3.4454741940416672E-2</v>
      </c>
      <c r="N13" s="215">
        <f>L13/L11</f>
        <v>2.8109505040980878E-2</v>
      </c>
      <c r="O13" s="182">
        <f t="shared" si="1"/>
        <v>-9.6319438603237301E-2</v>
      </c>
      <c r="Q13" s="189">
        <f t="shared" si="2"/>
        <v>1.2275434307228807</v>
      </c>
      <c r="R13" s="190">
        <f t="shared" si="2"/>
        <v>1.2342854892036206</v>
      </c>
      <c r="S13" s="182">
        <f t="shared" si="3"/>
        <v>5.4923176744708264E-3</v>
      </c>
    </row>
    <row r="14" spans="1:19" ht="24" customHeight="1" thickBot="1" x14ac:dyDescent="0.3">
      <c r="A14" s="8"/>
      <c r="B14" t="s">
        <v>36</v>
      </c>
      <c r="E14" s="19">
        <v>22052.629999999997</v>
      </c>
      <c r="F14" s="140">
        <v>30314.460000000003</v>
      </c>
      <c r="G14" s="247">
        <f>E14/E11</f>
        <v>0.13280673462428971</v>
      </c>
      <c r="H14" s="215">
        <f>F14/F11</f>
        <v>0.17354226480611257</v>
      </c>
      <c r="I14" s="186">
        <f t="shared" si="0"/>
        <v>0.37464148267122815</v>
      </c>
      <c r="K14" s="19">
        <v>2232.9779999999996</v>
      </c>
      <c r="L14" s="140">
        <v>2548.9029999999993</v>
      </c>
      <c r="M14" s="247">
        <f>K14/K11</f>
        <v>4.6224318830960766E-2</v>
      </c>
      <c r="N14" s="215">
        <f>L14/L11</f>
        <v>4.7635271050054558E-2</v>
      </c>
      <c r="O14" s="209">
        <f t="shared" si="1"/>
        <v>0.14148146555854996</v>
      </c>
      <c r="Q14" s="189">
        <f t="shared" si="2"/>
        <v>1.0125676619976847</v>
      </c>
      <c r="R14" s="190">
        <f t="shared" si="2"/>
        <v>0.84082084919210143</v>
      </c>
      <c r="S14" s="182">
        <f t="shared" si="3"/>
        <v>-0.16961514696879185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296026.53999999992</v>
      </c>
      <c r="F15" s="145">
        <v>305951.34999999992</v>
      </c>
      <c r="G15" s="243">
        <f>G7+G11</f>
        <v>1</v>
      </c>
      <c r="H15" s="244">
        <f>H7+H11</f>
        <v>0.99999999999999978</v>
      </c>
      <c r="I15" s="164">
        <f t="shared" si="0"/>
        <v>3.3526757431951881E-2</v>
      </c>
      <c r="J15" s="1"/>
      <c r="K15" s="17">
        <v>82133.286000000007</v>
      </c>
      <c r="L15" s="145">
        <v>88521.769000000029</v>
      </c>
      <c r="M15" s="243">
        <f>M7+M11</f>
        <v>0.99999999999999989</v>
      </c>
      <c r="N15" s="244">
        <f>N7+N11</f>
        <v>0.99999999999999978</v>
      </c>
      <c r="O15" s="164">
        <f t="shared" si="1"/>
        <v>7.7781899533400159E-2</v>
      </c>
      <c r="Q15" s="191">
        <f t="shared" si="2"/>
        <v>2.7745244058184793</v>
      </c>
      <c r="R15" s="192">
        <f t="shared" si="2"/>
        <v>2.8933282693473994</v>
      </c>
      <c r="S15" s="57">
        <f t="shared" si="3"/>
        <v>4.2819541713086225E-2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234897.5499999999</v>
      </c>
      <c r="F16" s="181">
        <f t="shared" ref="F16:F17" si="4">F8+F12</f>
        <v>234411.44999999984</v>
      </c>
      <c r="G16" s="245">
        <f>E16/E15</f>
        <v>0.7935016569798099</v>
      </c>
      <c r="H16" s="246">
        <f>F16/F15</f>
        <v>0.76617230157670457</v>
      </c>
      <c r="I16" s="207">
        <f t="shared" si="0"/>
        <v>-2.0694128142250282E-3</v>
      </c>
      <c r="J16" s="3"/>
      <c r="K16" s="180">
        <f t="shared" ref="K16:L18" si="5">K8+K12</f>
        <v>75413.883000000002</v>
      </c>
      <c r="L16" s="181">
        <f t="shared" si="5"/>
        <v>81362.347000000009</v>
      </c>
      <c r="M16" s="250">
        <f>K16/K15</f>
        <v>0.91818903970309906</v>
      </c>
      <c r="N16" s="246">
        <f>L16/L15</f>
        <v>0.91912247031574779</v>
      </c>
      <c r="O16" s="207">
        <f t="shared" si="1"/>
        <v>7.8877572183890951E-2</v>
      </c>
      <c r="P16" s="3"/>
      <c r="Q16" s="189">
        <f t="shared" si="2"/>
        <v>3.2105010460943517</v>
      </c>
      <c r="R16" s="190">
        <f t="shared" si="2"/>
        <v>3.4709203411352165</v>
      </c>
      <c r="S16" s="182">
        <f t="shared" si="3"/>
        <v>8.1114845097985833E-2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30025.909999999996</v>
      </c>
      <c r="F17" s="140">
        <f t="shared" si="4"/>
        <v>27087.05000000001</v>
      </c>
      <c r="G17" s="248">
        <f>E17/E15</f>
        <v>0.10142979072079147</v>
      </c>
      <c r="H17" s="215">
        <f>F17/F15</f>
        <v>8.8533846966192556E-2</v>
      </c>
      <c r="I17" s="182">
        <f t="shared" si="0"/>
        <v>-9.7877466494770235E-2</v>
      </c>
      <c r="K17" s="19">
        <f t="shared" si="5"/>
        <v>3972.9039999999995</v>
      </c>
      <c r="L17" s="140">
        <f t="shared" si="5"/>
        <v>3691.3890000000001</v>
      </c>
      <c r="M17" s="247">
        <f>K17/K15</f>
        <v>4.8371423980284912E-2</v>
      </c>
      <c r="N17" s="215">
        <f>L17/L15</f>
        <v>4.1700352825077398E-2</v>
      </c>
      <c r="O17" s="182">
        <f t="shared" si="1"/>
        <v>-7.0858747153215745E-2</v>
      </c>
      <c r="Q17" s="189">
        <f t="shared" si="2"/>
        <v>1.3231585653856954</v>
      </c>
      <c r="R17" s="190">
        <f t="shared" si="2"/>
        <v>1.3627873836390447</v>
      </c>
      <c r="S17" s="182">
        <f t="shared" si="3"/>
        <v>2.9950165679347475E-2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31103.079999999994</v>
      </c>
      <c r="F18" s="142">
        <f>F10+F14</f>
        <v>44452.850000000006</v>
      </c>
      <c r="G18" s="249">
        <f>E18/E15</f>
        <v>0.10506855229939857</v>
      </c>
      <c r="H18" s="221">
        <f>F18/F15</f>
        <v>0.14529385145710264</v>
      </c>
      <c r="I18" s="208">
        <f t="shared" si="0"/>
        <v>0.42921054763708333</v>
      </c>
      <c r="K18" s="21">
        <f t="shared" si="5"/>
        <v>2746.4989999999998</v>
      </c>
      <c r="L18" s="142">
        <f t="shared" si="5"/>
        <v>3468.0329999999994</v>
      </c>
      <c r="M18" s="249">
        <f>K18/K15</f>
        <v>3.3439536316615892E-2</v>
      </c>
      <c r="N18" s="221">
        <f>L18/L15</f>
        <v>3.9177176859174587E-2</v>
      </c>
      <c r="O18" s="208">
        <f t="shared" si="1"/>
        <v>0.26271045429108103</v>
      </c>
      <c r="Q18" s="193">
        <f t="shared" si="2"/>
        <v>0.88303119819644882</v>
      </c>
      <c r="R18" s="194">
        <f t="shared" si="2"/>
        <v>0.78015987726321234</v>
      </c>
      <c r="S18" s="186">
        <f t="shared" si="3"/>
        <v>-0.1164979461012776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2023-09-19T16:10:56Z</dcterms:modified>
</cp:coreProperties>
</file>